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3"/>
  </bookViews>
  <sheets>
    <sheet name="Доходы" sheetId="1" r:id="rId1"/>
    <sheet name="РАСХОДЫ вед" sheetId="2" r:id="rId2"/>
    <sheet name="Источники" sheetId="3" r:id="rId3"/>
    <sheet name="Штаты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<sst xmlns="http://schemas.openxmlformats.org/spreadsheetml/2006/main" count="1545" uniqueCount="418">
  <si>
    <t>МО Назиевское городское поселение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</si>
  <si>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</si>
  <si>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</si>
  <si>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</si>
  <si>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</si>
  <si>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</si>
  <si>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</si>
  <si>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</si>
  <si>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</si>
  <si>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</si>
  <si>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</si>
  <si>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</si>
  <si>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</si>
  <si>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</si>
  <si>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</si>
  <si>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</si>
  <si>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</si>
  <si>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</si>
  <si>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</si>
  <si>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</si>
  <si>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</si>
  <si>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>1.1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</si>
  <si>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</si>
  <si>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</si>
  <si>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</si>
  <si>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</si>
  <si>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</si>
  <si>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</si>
  <si>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</si>
  <si>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</si>
  <si>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</si>
  <si>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</si>
  <si>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</si>
  <si>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</si>
  <si>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</si>
  <si>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</si>
  <si>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</si>
  <si>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</si>
  <si>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</si>
  <si>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</si>
  <si>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</si>
  <si>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</si>
  <si>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</si>
  <si>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</si>
  <si>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</si>
  <si>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</si>
  <si>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</si>
  <si>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</si>
  <si>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</si>
  <si>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</si>
  <si>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</si>
  <si>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</si>
  <si>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</si>
  <si>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</si>
  <si>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</si>
  <si>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</si>
  <si>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</si>
  <si>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</si>
  <si>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</si>
  <si>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</si>
  <si>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</si>
  <si>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</si>
  <si>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</si>
  <si>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</si>
  <si>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</si>
  <si>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</si>
  <si>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</si>
  <si>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</si>
  <si>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</si>
  <si>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</si>
  <si>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</si>
  <si>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</si>
  <si>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</si>
  <si>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</si>
  <si>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</si>
  <si>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</si>
  <si>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</si>
  <si>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</si>
  <si>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</si>
  <si>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</si>
  <si>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</si>
  <si>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</si>
  <si>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</si>
  <si>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</si>
  <si>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</si>
  <si>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</si>
  <si>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</si>
  <si>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</si>
  <si>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</si>
  <si>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</si>
  <si>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</si>
  <si>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</si>
  <si>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</si>
  <si>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</si>
  <si>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</si>
  <si>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</si>
  <si>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</si>
  <si>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</si>
  <si>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</si>
  <si>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</si>
  <si>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</si>
  <si>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</si>
  <si>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</si>
  <si>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</si>
  <si>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</si>
  <si>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</si>
  <si>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</si>
  <si>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Расходы за счет свободных остатков</t>
  </si>
  <si>
    <t>111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</si>
  <si>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</si>
  <si>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</si>
  <si>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</si>
  <si>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</si>
  <si>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</si>
  <si>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</si>
  <si>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</si>
  <si>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</si>
  <si>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</si>
  <si>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</si>
  <si>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</si>
  <si>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</si>
  <si>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</si>
  <si>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</si>
  <si>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</si>
  <si>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</si>
  <si>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</si>
  <si>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</si>
  <si>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</si>
  <si>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</si>
  <si>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</si>
  <si>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</si>
  <si>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</si>
  <si>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</si>
  <si>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</si>
  <si>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</si>
  <si>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</si>
  <si>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</si>
  <si>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</si>
  <si>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</si>
  <si>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</si>
  <si>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</si>
  <si>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</si>
  <si>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</si>
  <si>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</si>
  <si>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</si>
  <si>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</si>
  <si>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521 00 00</t>
  </si>
  <si>
    <t>521 06 00</t>
  </si>
  <si>
    <t>521 06 01</t>
  </si>
  <si>
    <t>017</t>
  </si>
  <si>
    <t>915</t>
  </si>
  <si>
    <t>917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</si>
  <si>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</si>
  <si>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</si>
  <si>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</si>
  <si>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</si>
  <si>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</si>
  <si>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001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</si>
  <si>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</si>
  <si>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</si>
  <si>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</si>
  <si>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</si>
  <si>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</si>
  <si>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</si>
  <si>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340 00 00</t>
  </si>
  <si>
    <t>340 03 00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</si>
  <si>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</si>
  <si>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</si>
  <si>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002 04 10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</si>
  <si>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</si>
  <si>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</si>
  <si>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</si>
  <si>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</si>
  <si>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102 01 00</t>
  </si>
  <si>
    <t>Мероприятия в области жилищного хозяйства</t>
  </si>
  <si>
    <t>350 03 00</t>
  </si>
  <si>
    <t>521 06 06</t>
  </si>
  <si>
    <t>521 06 08</t>
  </si>
  <si>
    <t>521 06 05</t>
  </si>
  <si>
    <t>521 06 07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</si>
  <si>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</si>
  <si>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522 00 00</t>
  </si>
  <si>
    <t>522 68 00</t>
  </si>
  <si>
    <t>Региональные целевые программы</t>
  </si>
  <si>
    <t>350 02 00</t>
  </si>
  <si>
    <t>Образование</t>
  </si>
  <si>
    <t>0700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</si>
  <si>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</si>
  <si>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</si>
  <si>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</si>
  <si>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</si>
  <si>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</si>
  <si>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</si>
  <si>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</si>
  <si>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</si>
  <si>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</si>
  <si>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</si>
  <si>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</si>
  <si>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</si>
  <si>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351 05 00</t>
  </si>
  <si>
    <t>Мероприятия в области коммунального хозяйства</t>
  </si>
  <si>
    <t>953</t>
  </si>
  <si>
    <t>092 03 41</t>
  </si>
  <si>
    <t>Информирование жителей в СМИ о развитии муниципального образования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</si>
  <si>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</si>
  <si>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092 03 45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</si>
  <si>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</si>
  <si>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</si>
  <si>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</si>
  <si>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</si>
  <si>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</si>
  <si>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</si>
  <si>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351 31 00</t>
  </si>
  <si>
    <t>Расходы на проведение капитального ремонта по объектам теплоснабжения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</si>
  <si>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</si>
  <si>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</si>
  <si>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Расходы на услуги, предоставляемые населению банно-прачечными организациями</t>
  </si>
  <si>
    <t>351 05 30</t>
  </si>
  <si>
    <t>090 02 02</t>
  </si>
  <si>
    <t>Организация и ведение реестра муниципальной собственности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</si>
  <si>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</si>
  <si>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</si>
  <si>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</si>
  <si>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</si>
  <si>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 xml:space="preserve">Культура и 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</si>
  <si>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</si>
  <si>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</si>
  <si>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</si>
  <si>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</si>
  <si>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</si>
  <si>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</si>
  <si>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</si>
  <si>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</si>
  <si>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</si>
  <si>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 xml:space="preserve">Мероприятия в области спорта и физической культуры </t>
  </si>
  <si>
    <t>1102</t>
  </si>
  <si>
    <t>Массовый спорт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</si>
  <si>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</si>
  <si>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</si>
  <si>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</si>
  <si>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Другие вопросы в области образования</t>
  </si>
  <si>
    <t>0709</t>
  </si>
  <si>
    <t>Расходы за счет средств, переданных из районному бюджету на финансирование расходов в области жилищного хозяйства на содержание обслуживающего персонала</t>
  </si>
  <si>
    <t>Поддержка коммунального хозяйства в части оплаты фактических затрат по теплоснабжению</t>
  </si>
  <si>
    <t>351 05 60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</si>
  <si>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</si>
  <si>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</si>
  <si>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</si>
  <si>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</si>
  <si>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</si>
  <si>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521 06 03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</si>
  <si>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</si>
  <si>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</si>
  <si>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</si>
  <si>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Региональная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области, в 2009-2011 годах"</t>
  </si>
  <si>
    <t xml:space="preserve">003 </t>
  </si>
  <si>
    <t>012</t>
  </si>
  <si>
    <t>Расходы за счет прочих  иных межбюджетных трансфертов, передаваемых по выполнению наказов избирателей по поддержке и развитию муниципальных образований  ЛО</t>
  </si>
  <si>
    <t>529</t>
  </si>
  <si>
    <t>бюджета МО Назиевское городское поселение на 2012 год</t>
  </si>
  <si>
    <t>540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</si>
  <si>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</si>
  <si>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</si>
  <si>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</si>
  <si>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870</t>
  </si>
  <si>
    <t>Резервные средства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</si>
  <si>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</si>
  <si>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365</t>
  </si>
  <si>
    <t>Межбюджетные трансферты бюджетам муниципальных районов из бюджетов поселений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</si>
  <si>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</si>
  <si>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</si>
  <si>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</si>
  <si>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720</t>
  </si>
  <si>
    <t>Обслуживание муниципального долга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</si>
  <si>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</si>
  <si>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</si>
  <si>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</si>
  <si>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916</t>
  </si>
  <si>
    <t>Прочие мероприятий по благоустройству городских округов поселений</t>
  </si>
  <si>
    <t>338 01 00</t>
  </si>
  <si>
    <t>Расходы на проектирование схем генеральных планов поселений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</si>
  <si>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</si>
  <si>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</si>
  <si>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</si>
  <si>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</si>
  <si>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</si>
  <si>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</si>
  <si>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098 02 04</t>
  </si>
  <si>
    <t>098 01 04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</si>
  <si>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</si>
  <si>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</si>
  <si>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Переселение граждан из аварийного жилищного фонда</t>
  </si>
  <si>
    <t>521 01 26</t>
  </si>
  <si>
    <t>Расходы за счет субсидий на обеспечение мероприятий по переселению граждан из аварийного жилого фонда</t>
  </si>
  <si>
    <t>049</t>
  </si>
  <si>
    <t>Целевая программа "Защита населения и территории муниципального образования Назиевское городское поселение от чрезвычайных ситуаций природного и техногенного характера и безопасности на водных объектах на 2012 год"</t>
  </si>
  <si>
    <t>795 55 00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</si>
  <si>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</si>
  <si>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</t>
  </si>
  <si>
    <t>530</t>
  </si>
  <si>
    <t>Расходы за счет прочих иных межбюджетных трансфертов на подготовку и проведение мероприятий, посвященных дню образования Ленинградской области</t>
  </si>
  <si>
    <t>Оказание других видов социальной помощи</t>
  </si>
  <si>
    <t>505 86 40</t>
  </si>
  <si>
    <t>505 86 00</t>
  </si>
  <si>
    <t>Ленинградской области</t>
  </si>
  <si>
    <t xml:space="preserve"> </t>
  </si>
  <si>
    <t>КБК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</si>
  <si>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</si>
  <si>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</si>
  <si>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</si>
  <si>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</si>
  <si>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</si>
  <si>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</si>
  <si>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</si>
  <si>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</si>
  <si>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</si>
  <si>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</si>
  <si>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</si>
  <si>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</si>
  <si>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</si>
  <si>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</si>
  <si>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</si>
  <si>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</si>
  <si>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</si>
  <si>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</si>
  <si>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</si>
  <si>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</si>
  <si>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</si>
  <si>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</si>
  <si>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</si>
  <si>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</si>
  <si>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</si>
  <si>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</si>
  <si>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</si>
  <si>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</si>
  <si>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</si>
  <si>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</si>
  <si>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</si>
  <si>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</si>
  <si>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</si>
  <si>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</si>
  <si>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</si>
  <si>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</si>
  <si>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</si>
  <si>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2 00 00000 00 0000 000</t>
  </si>
  <si>
    <t>Безвозмездные поступления</t>
  </si>
  <si>
    <t>Всего доходов</t>
  </si>
  <si>
    <t>Годовой план по доходам (тыс.руб)</t>
  </si>
  <si>
    <t>% исполнения</t>
  </si>
  <si>
    <t xml:space="preserve"> Приложение 1</t>
  </si>
  <si>
    <t>к Постановлению администрации</t>
  </si>
  <si>
    <t xml:space="preserve">МО Кировский муниципальный район </t>
  </si>
  <si>
    <t>10</t>
  </si>
  <si>
    <t>11</t>
  </si>
  <si>
    <t>Код</t>
  </si>
  <si>
    <t>Годовой план (тыс.руб)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</si>
  <si>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</si>
  <si>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</si>
  <si>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</si>
  <si>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</si>
  <si>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</si>
  <si>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Погашение кредитов от кредитных организаций бюджетами поселений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</si>
  <si>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</si>
  <si>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</si>
  <si>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</si>
  <si>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</si>
  <si>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000 01 03 00 00 10 0000 810</t>
  </si>
  <si>
    <t>Погашение бюджетных кредитов от других бюджетов бюджетной системы Российской Федерации бюджетами поселений в валюте Российской Федерации</t>
  </si>
  <si>
    <t>01 05 0000 10 0000 000</t>
  </si>
  <si>
    <t>Остатки средств бюджета МО</t>
  </si>
  <si>
    <t>000 01 00 00 00 00 0000 000</t>
  </si>
  <si>
    <t>Всего источников внутреннего финансирования дефицита бюджета</t>
  </si>
  <si>
    <t xml:space="preserve"> Приложение 3</t>
  </si>
  <si>
    <t xml:space="preserve"> Приложение 4</t>
  </si>
  <si>
    <t>СПРАВКА</t>
  </si>
  <si>
    <t>Штатная численность муниципальных служащих органов местного самоуправления</t>
  </si>
  <si>
    <t>Штатная численность работников муниципальных учреждений</t>
  </si>
  <si>
    <t>Штатная численность немуниципальных служащих органов местного самоуправления</t>
  </si>
  <si>
    <t>Расходы на содержание, тыс.руб.</t>
  </si>
  <si>
    <t>Факт за 1 полугодие 2012 года (тыс.руб)</t>
  </si>
  <si>
    <t>1 11 07000 00 0000 120</t>
  </si>
  <si>
    <t>Платежи от государственных и муниципальных унитарных предприятий</t>
  </si>
  <si>
    <t>Источники внутреннего финансирования дефицита бюджета МО  Назиевское городское поселение за 1 полугодие 2012 года</t>
  </si>
  <si>
    <t>Факт за 1 полугодие 2012  (тыс.руб)</t>
  </si>
  <si>
    <t>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за 1 полугодие 2012 года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</si>
  <si>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</si>
  <si>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</si>
  <si>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Осуществление отдельных государственных полномочий Ленинградской области в сфере административных правоотношений</t>
  </si>
  <si>
    <t>521 02 23</t>
  </si>
  <si>
    <t>Дорожное хозяйство(дорожные фонды)</t>
  </si>
  <si>
    <t>0409</t>
  </si>
  <si>
    <t>Дорожное хозяйство</t>
  </si>
  <si>
    <t>315 00 00</t>
  </si>
  <si>
    <t>Содержание и управление дорожным хозяйством</t>
  </si>
  <si>
    <t>315 01 00</t>
  </si>
  <si>
    <t>Капитальный ремонт (ремонт) автомобильных дорог местного значения и искусственных сооружений на них</t>
  </si>
  <si>
    <t>351 01 02</t>
  </si>
  <si>
    <t>Содержание автомобильных дорог местного значения и искусственных сооружений на них</t>
  </si>
  <si>
    <t>351 01 03</t>
  </si>
  <si>
    <t>Муниципальная целевая программа "Капитальный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ГП  в 2012 году"</t>
  </si>
  <si>
    <t>795 57 00</t>
  </si>
  <si>
    <t>Государственная поддержка отдельных отраслейпромышленности и топливно-энергетического комплекса</t>
  </si>
  <si>
    <t>340 83 00</t>
  </si>
  <si>
    <t>Поддержка коммунального хозяйства в части увеличения нефинансовых активов</t>
  </si>
  <si>
    <t>351 05 10</t>
  </si>
  <si>
    <t>Другие вопросы в области жилищно-коммунального хозяйства</t>
  </si>
  <si>
    <t>0505</t>
  </si>
  <si>
    <t>ДЦП "Энергосбережение и повышение энергетической эффективности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 на 2012-2017гг"</t>
  </si>
  <si>
    <t>795 72 00</t>
  </si>
  <si>
    <t>Предоставление мер социальной поддержки по компенсации гражданам, проживающим в  жилищном фонде, по оплате услуг теплоснабжения</t>
  </si>
  <si>
    <t>Приложение 2</t>
  </si>
  <si>
    <t>к Постановлению Администрации</t>
  </si>
  <si>
    <t>МО Кировский муниципальный район</t>
  </si>
  <si>
    <t>5210223</t>
  </si>
  <si>
    <t>Исполнение доходной части бюджета МО  Назиевское городское поселение за 1 полугодие 2012 года</t>
  </si>
  <si>
    <t>от 22 августа 2012 г. №153</t>
  </si>
  <si>
    <t>от 22 августа 2012г №153</t>
  </si>
  <si>
    <t>от 22 августа 2012г. №153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</si>
</sst>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0.0%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hair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164" fontId="5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>
      <alignment/>
    </xf>
    <xf numFmtId="49" fontId="9" fillId="2" borderId="2" xfId="18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right"/>
    </xf>
    <xf numFmtId="49" fontId="10" fillId="0" borderId="8" xfId="0" applyNumberFormat="1" applyFont="1" applyFill="1" applyBorder="1" applyAlignment="1">
      <alignment horizontal="left" wrapText="1"/>
    </xf>
    <xf numFmtId="49" fontId="10" fillId="0" borderId="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7" fillId="0" borderId="0" xfId="18" applyNumberFormat="1" applyFont="1" applyFill="1" applyBorder="1" applyAlignment="1" applyProtection="1">
      <alignment vertical="center" wrapText="1"/>
      <protection/>
    </xf>
    <xf numFmtId="49" fontId="10" fillId="0" borderId="22" xfId="0" applyNumberFormat="1" applyFont="1" applyFill="1" applyBorder="1" applyAlignment="1">
      <alignment horizontal="left" wrapText="1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49" fontId="9" fillId="2" borderId="25" xfId="18" applyNumberFormat="1" applyFont="1" applyFill="1" applyBorder="1" applyAlignment="1" applyProtection="1">
      <alignment horizontal="center" vertical="center" wrapText="1"/>
      <protection/>
    </xf>
    <xf numFmtId="49" fontId="7" fillId="0" borderId="26" xfId="18" applyNumberFormat="1" applyFont="1" applyFill="1" applyBorder="1" applyAlignment="1" applyProtection="1">
      <alignment vertical="center" wrapText="1"/>
      <protection/>
    </xf>
    <xf numFmtId="164" fontId="10" fillId="0" borderId="27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10" fillId="0" borderId="28" xfId="0" applyNumberFormat="1" applyFont="1" applyFill="1" applyBorder="1" applyAlignment="1">
      <alignment horizontal="right"/>
    </xf>
    <xf numFmtId="164" fontId="10" fillId="0" borderId="29" xfId="0" applyNumberFormat="1" applyFont="1" applyFill="1" applyBorder="1" applyAlignment="1">
      <alignment horizontal="right"/>
    </xf>
    <xf numFmtId="164" fontId="6" fillId="0" borderId="30" xfId="0" applyNumberFormat="1" applyFont="1" applyFill="1" applyBorder="1" applyAlignment="1">
      <alignment horizontal="right"/>
    </xf>
    <xf numFmtId="164" fontId="5" fillId="0" borderId="28" xfId="0" applyNumberFormat="1" applyFont="1" applyFill="1" applyBorder="1" applyAlignment="1">
      <alignment horizontal="right"/>
    </xf>
    <xf numFmtId="164" fontId="6" fillId="0" borderId="31" xfId="0" applyNumberFormat="1" applyFont="1" applyFill="1" applyBorder="1" applyAlignment="1">
      <alignment horizontal="right"/>
    </xf>
    <xf numFmtId="164" fontId="10" fillId="0" borderId="32" xfId="0" applyNumberFormat="1" applyFont="1" applyFill="1" applyBorder="1" applyAlignment="1">
      <alignment horizontal="right"/>
    </xf>
    <xf numFmtId="164" fontId="10" fillId="0" borderId="33" xfId="0" applyNumberFormat="1" applyFont="1" applyFill="1" applyBorder="1" applyAlignment="1">
      <alignment horizontal="right"/>
    </xf>
    <xf numFmtId="164" fontId="6" fillId="0" borderId="34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164" fontId="5" fillId="0" borderId="33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left" wrapText="1"/>
    </xf>
    <xf numFmtId="164" fontId="6" fillId="0" borderId="37" xfId="0" applyNumberFormat="1" applyFont="1" applyFill="1" applyBorder="1" applyAlignment="1">
      <alignment horizontal="right"/>
    </xf>
    <xf numFmtId="164" fontId="6" fillId="0" borderId="34" xfId="0" applyNumberFormat="1" applyFont="1" applyFill="1" applyBorder="1" applyAlignment="1">
      <alignment horizontal="right"/>
    </xf>
    <xf numFmtId="164" fontId="5" fillId="0" borderId="2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left" wrapText="1"/>
    </xf>
    <xf numFmtId="49" fontId="10" fillId="0" borderId="4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49" fontId="10" fillId="0" borderId="41" xfId="0" applyNumberFormat="1" applyFont="1" applyFill="1" applyBorder="1" applyAlignment="1">
      <alignment horizontal="left" wrapText="1"/>
    </xf>
    <xf numFmtId="49" fontId="7" fillId="0" borderId="42" xfId="18" applyNumberFormat="1" applyFont="1" applyFill="1" applyBorder="1" applyAlignment="1" applyProtection="1">
      <alignment vertical="center" wrapText="1"/>
      <protection/>
    </xf>
    <xf numFmtId="49" fontId="6" fillId="0" borderId="41" xfId="0" applyNumberFormat="1" applyFont="1" applyFill="1" applyBorder="1" applyAlignment="1">
      <alignment horizontal="left" wrapText="1"/>
    </xf>
    <xf numFmtId="49" fontId="7" fillId="0" borderId="0" xfId="18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8" fillId="0" borderId="43" xfId="0" applyFont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164" fontId="18" fillId="0" borderId="43" xfId="0" applyNumberFormat="1" applyFont="1" applyFill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164" fontId="18" fillId="0" borderId="44" xfId="0" applyNumberFormat="1" applyFont="1" applyFill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8" fillId="0" borderId="43" xfId="0" applyFont="1" applyBorder="1" applyAlignment="1">
      <alignment/>
    </xf>
    <xf numFmtId="0" fontId="16" fillId="0" borderId="43" xfId="0" applyFont="1" applyBorder="1" applyAlignment="1">
      <alignment/>
    </xf>
    <xf numFmtId="0" fontId="20" fillId="0" borderId="43" xfId="0" applyFont="1" applyBorder="1" applyAlignment="1">
      <alignment horizontal="center" vertical="center"/>
    </xf>
    <xf numFmtId="0" fontId="21" fillId="0" borderId="0" xfId="0" applyFont="1" applyAlignment="1">
      <alignment/>
    </xf>
    <xf numFmtId="178" fontId="21" fillId="0" borderId="43" xfId="0" applyNumberFormat="1" applyFont="1" applyFill="1" applyBorder="1" applyAlignment="1">
      <alignment horizontal="center"/>
    </xf>
    <xf numFmtId="178" fontId="0" fillId="0" borderId="43" xfId="0" applyNumberFormat="1" applyFont="1" applyFill="1" applyBorder="1" applyAlignment="1">
      <alignment horizontal="center"/>
    </xf>
    <xf numFmtId="164" fontId="18" fillId="0" borderId="8" xfId="0" applyNumberFormat="1" applyFont="1" applyFill="1" applyBorder="1" applyAlignment="1">
      <alignment horizontal="center"/>
    </xf>
    <xf numFmtId="164" fontId="18" fillId="0" borderId="46" xfId="0" applyNumberFormat="1" applyFont="1" applyFill="1" applyBorder="1" applyAlignment="1">
      <alignment horizontal="center"/>
    </xf>
    <xf numFmtId="178" fontId="21" fillId="0" borderId="44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right" vertical="center" wrapText="1"/>
    </xf>
    <xf numFmtId="0" fontId="6" fillId="0" borderId="47" xfId="0" applyFont="1" applyBorder="1" applyAlignment="1">
      <alignment/>
    </xf>
    <xf numFmtId="164" fontId="5" fillId="0" borderId="48" xfId="0" applyNumberFormat="1" applyFont="1" applyFill="1" applyBorder="1" applyAlignment="1">
      <alignment horizontal="right"/>
    </xf>
    <xf numFmtId="164" fontId="6" fillId="0" borderId="28" xfId="0" applyNumberFormat="1" applyFont="1" applyFill="1" applyBorder="1" applyAlignment="1">
      <alignment horizontal="right"/>
    </xf>
    <xf numFmtId="164" fontId="6" fillId="0" borderId="32" xfId="0" applyNumberFormat="1" applyFont="1" applyFill="1" applyBorder="1" applyAlignment="1">
      <alignment horizontal="right"/>
    </xf>
    <xf numFmtId="164" fontId="5" fillId="0" borderId="49" xfId="0" applyNumberFormat="1" applyFont="1" applyFill="1" applyBorder="1" applyAlignment="1">
      <alignment horizontal="right"/>
    </xf>
    <xf numFmtId="164" fontId="5" fillId="0" borderId="33" xfId="0" applyNumberFormat="1" applyFont="1" applyFill="1" applyBorder="1" applyAlignment="1">
      <alignment horizontal="right"/>
    </xf>
    <xf numFmtId="164" fontId="5" fillId="0" borderId="50" xfId="0" applyNumberFormat="1" applyFont="1" applyFill="1" applyBorder="1" applyAlignment="1">
      <alignment horizontal="right"/>
    </xf>
    <xf numFmtId="164" fontId="10" fillId="0" borderId="28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10" fillId="0" borderId="30" xfId="0" applyNumberFormat="1" applyFont="1" applyFill="1" applyBorder="1" applyAlignment="1">
      <alignment horizontal="right"/>
    </xf>
    <xf numFmtId="164" fontId="6" fillId="0" borderId="31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164" fontId="10" fillId="0" borderId="50" xfId="0" applyNumberFormat="1" applyFont="1" applyFill="1" applyBorder="1" applyAlignment="1">
      <alignment horizontal="right"/>
    </xf>
    <xf numFmtId="165" fontId="5" fillId="0" borderId="27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164" fontId="10" fillId="0" borderId="49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right"/>
    </xf>
    <xf numFmtId="164" fontId="5" fillId="0" borderId="27" xfId="0" applyNumberFormat="1" applyFont="1" applyFill="1" applyBorder="1" applyAlignment="1">
      <alignment horizontal="right"/>
    </xf>
    <xf numFmtId="165" fontId="5" fillId="0" borderId="48" xfId="0" applyNumberFormat="1" applyFont="1" applyFill="1" applyBorder="1" applyAlignment="1">
      <alignment horizontal="right"/>
    </xf>
    <xf numFmtId="165" fontId="5" fillId="0" borderId="32" xfId="0" applyNumberFormat="1" applyFont="1" applyFill="1" applyBorder="1" applyAlignment="1">
      <alignment horizontal="right"/>
    </xf>
    <xf numFmtId="165" fontId="6" fillId="0" borderId="31" xfId="0" applyNumberFormat="1" applyFont="1" applyFill="1" applyBorder="1" applyAlignment="1">
      <alignment horizontal="right"/>
    </xf>
    <xf numFmtId="165" fontId="5" fillId="0" borderId="29" xfId="0" applyNumberFormat="1" applyFont="1" applyFill="1" applyBorder="1" applyAlignment="1">
      <alignment horizontal="right"/>
    </xf>
    <xf numFmtId="165" fontId="5" fillId="0" borderId="28" xfId="0" applyNumberFormat="1" applyFont="1" applyFill="1" applyBorder="1" applyAlignment="1">
      <alignment horizontal="right"/>
    </xf>
    <xf numFmtId="164" fontId="5" fillId="0" borderId="49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65" fontId="5" fillId="0" borderId="28" xfId="0" applyNumberFormat="1" applyFont="1" applyFill="1" applyBorder="1" applyAlignment="1">
      <alignment horizontal="right"/>
    </xf>
    <xf numFmtId="164" fontId="10" fillId="0" borderId="48" xfId="0" applyNumberFormat="1" applyFont="1" applyFill="1" applyBorder="1" applyAlignment="1">
      <alignment horizontal="right"/>
    </xf>
    <xf numFmtId="164" fontId="6" fillId="0" borderId="5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78" fontId="21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78" fontId="1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20" fillId="0" borderId="8" xfId="0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/>
    </xf>
    <xf numFmtId="164" fontId="16" fillId="0" borderId="46" xfId="0" applyNumberFormat="1" applyFont="1" applyFill="1" applyBorder="1" applyAlignment="1">
      <alignment horizontal="center"/>
    </xf>
    <xf numFmtId="164" fontId="16" fillId="0" borderId="52" xfId="0" applyNumberFormat="1" applyFont="1" applyFill="1" applyBorder="1" applyAlignment="1">
      <alignment horizontal="center"/>
    </xf>
    <xf numFmtId="164" fontId="16" fillId="0" borderId="8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20" fillId="0" borderId="43" xfId="0" applyFont="1" applyFill="1" applyBorder="1" applyAlignment="1">
      <alignment horizontal="center" vertical="center" wrapText="1"/>
    </xf>
    <xf numFmtId="178" fontId="20" fillId="0" borderId="43" xfId="0" applyNumberFormat="1" applyFont="1" applyFill="1" applyBorder="1" applyAlignment="1">
      <alignment horizontal="center" vertical="center" wrapText="1"/>
    </xf>
    <xf numFmtId="164" fontId="16" fillId="0" borderId="43" xfId="0" applyNumberFormat="1" applyFont="1" applyFill="1" applyBorder="1" applyAlignment="1">
      <alignment horizontal="center"/>
    </xf>
    <xf numFmtId="164" fontId="16" fillId="0" borderId="44" xfId="0" applyNumberFormat="1" applyFont="1" applyFill="1" applyBorder="1" applyAlignment="1">
      <alignment horizontal="center"/>
    </xf>
    <xf numFmtId="164" fontId="16" fillId="0" borderId="45" xfId="0" applyNumberFormat="1" applyFont="1" applyFill="1" applyBorder="1" applyAlignment="1">
      <alignment horizontal="center"/>
    </xf>
    <xf numFmtId="178" fontId="0" fillId="0" borderId="53" xfId="0" applyNumberFormat="1" applyFont="1" applyFill="1" applyBorder="1" applyAlignment="1">
      <alignment horizontal="center"/>
    </xf>
    <xf numFmtId="164" fontId="16" fillId="0" borderId="43" xfId="0" applyNumberFormat="1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right"/>
    </xf>
    <xf numFmtId="164" fontId="6" fillId="0" borderId="30" xfId="0" applyNumberFormat="1" applyFont="1" applyFill="1" applyBorder="1" applyAlignment="1">
      <alignment horizontal="right"/>
    </xf>
    <xf numFmtId="164" fontId="6" fillId="0" borderId="32" xfId="0" applyNumberFormat="1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178" fontId="10" fillId="0" borderId="1" xfId="0" applyNumberFormat="1" applyFont="1" applyFill="1" applyBorder="1" applyAlignment="1">
      <alignment horizontal="right"/>
    </xf>
    <xf numFmtId="178" fontId="10" fillId="0" borderId="55" xfId="0" applyNumberFormat="1" applyFont="1" applyFill="1" applyBorder="1" applyAlignment="1">
      <alignment horizontal="right"/>
    </xf>
    <xf numFmtId="178" fontId="10" fillId="0" borderId="56" xfId="0" applyNumberFormat="1" applyFont="1" applyFill="1" applyBorder="1" applyAlignment="1">
      <alignment horizontal="right"/>
    </xf>
    <xf numFmtId="178" fontId="10" fillId="0" borderId="57" xfId="0" applyNumberFormat="1" applyFont="1" applyFill="1" applyBorder="1" applyAlignment="1">
      <alignment horizontal="right"/>
    </xf>
    <xf numFmtId="0" fontId="13" fillId="2" borderId="58" xfId="0" applyFont="1" applyFill="1" applyBorder="1" applyAlignment="1">
      <alignment horizontal="center" vertical="center" wrapText="1"/>
    </xf>
    <xf numFmtId="49" fontId="9" fillId="2" borderId="59" xfId="18" applyNumberFormat="1" applyFont="1" applyFill="1" applyBorder="1" applyAlignment="1" applyProtection="1">
      <alignment horizontal="center" vertical="center" wrapText="1"/>
      <protection/>
    </xf>
    <xf numFmtId="164" fontId="10" fillId="0" borderId="60" xfId="0" applyNumberFormat="1" applyFont="1" applyFill="1" applyBorder="1" applyAlignment="1">
      <alignment horizontal="right"/>
    </xf>
    <xf numFmtId="178" fontId="13" fillId="2" borderId="61" xfId="0" applyNumberFormat="1" applyFont="1" applyFill="1" applyBorder="1" applyAlignment="1">
      <alignment horizontal="center" vertical="center" wrapText="1"/>
    </xf>
    <xf numFmtId="49" fontId="9" fillId="2" borderId="62" xfId="18" applyNumberFormat="1" applyFont="1" applyFill="1" applyBorder="1" applyAlignment="1" applyProtection="1">
      <alignment horizontal="center" vertical="center" wrapText="1"/>
      <protection/>
    </xf>
    <xf numFmtId="49" fontId="10" fillId="0" borderId="63" xfId="0" applyNumberFormat="1" applyFont="1" applyFill="1" applyBorder="1" applyAlignment="1">
      <alignment horizontal="left" wrapText="1"/>
    </xf>
    <xf numFmtId="49" fontId="10" fillId="0" borderId="8" xfId="0" applyNumberFormat="1" applyFont="1" applyFill="1" applyBorder="1" applyAlignment="1">
      <alignment horizontal="left" wrapText="1"/>
    </xf>
    <xf numFmtId="49" fontId="10" fillId="0" borderId="46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left" wrapText="1"/>
    </xf>
    <xf numFmtId="178" fontId="10" fillId="0" borderId="64" xfId="0" applyNumberFormat="1" applyFont="1" applyFill="1" applyBorder="1" applyAlignment="1">
      <alignment horizontal="right"/>
    </xf>
    <xf numFmtId="178" fontId="10" fillId="0" borderId="65" xfId="0" applyNumberFormat="1" applyFont="1" applyFill="1" applyBorder="1" applyAlignment="1">
      <alignment horizontal="right"/>
    </xf>
    <xf numFmtId="49" fontId="6" fillId="0" borderId="66" xfId="0" applyNumberFormat="1" applyFont="1" applyFill="1" applyBorder="1" applyAlignment="1">
      <alignment horizontal="left" wrapText="1"/>
    </xf>
    <xf numFmtId="49" fontId="6" fillId="0" borderId="40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6" fillId="0" borderId="67" xfId="0" applyNumberFormat="1" applyFont="1" applyFill="1" applyBorder="1" applyAlignment="1">
      <alignment horizontal="left" wrapText="1"/>
    </xf>
    <xf numFmtId="49" fontId="10" fillId="0" borderId="66" xfId="0" applyNumberFormat="1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164" fontId="5" fillId="0" borderId="68" xfId="0" applyNumberFormat="1" applyFont="1" applyFill="1" applyBorder="1" applyAlignment="1">
      <alignment horizontal="right"/>
    </xf>
    <xf numFmtId="178" fontId="10" fillId="0" borderId="68" xfId="0" applyNumberFormat="1" applyFont="1" applyFill="1" applyBorder="1" applyAlignment="1">
      <alignment horizontal="right"/>
    </xf>
    <xf numFmtId="49" fontId="10" fillId="0" borderId="41" xfId="0" applyNumberFormat="1" applyFont="1" applyFill="1" applyBorder="1" applyAlignment="1">
      <alignment horizontal="left" wrapText="1"/>
    </xf>
    <xf numFmtId="164" fontId="5" fillId="0" borderId="64" xfId="0" applyNumberFormat="1" applyFont="1" applyFill="1" applyBorder="1" applyAlignment="1">
      <alignment horizontal="right"/>
    </xf>
    <xf numFmtId="178" fontId="10" fillId="0" borderId="69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center"/>
    </xf>
    <xf numFmtId="178" fontId="10" fillId="0" borderId="70" xfId="0" applyNumberFormat="1" applyFont="1" applyFill="1" applyBorder="1" applyAlignment="1">
      <alignment horizontal="right"/>
    </xf>
    <xf numFmtId="164" fontId="6" fillId="0" borderId="71" xfId="0" applyNumberFormat="1" applyFont="1" applyFill="1" applyBorder="1" applyAlignment="1">
      <alignment horizontal="right"/>
    </xf>
    <xf numFmtId="178" fontId="10" fillId="0" borderId="72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left" wrapText="1"/>
    </xf>
    <xf numFmtId="49" fontId="10" fillId="0" borderId="73" xfId="0" applyNumberFormat="1" applyFont="1" applyFill="1" applyBorder="1" applyAlignment="1">
      <alignment horizontal="left" wrapText="1"/>
    </xf>
    <xf numFmtId="178" fontId="10" fillId="0" borderId="74" xfId="0" applyNumberFormat="1" applyFont="1" applyFill="1" applyBorder="1" applyAlignment="1">
      <alignment horizontal="right"/>
    </xf>
    <xf numFmtId="178" fontId="10" fillId="0" borderId="71" xfId="0" applyNumberFormat="1" applyFont="1" applyFill="1" applyBorder="1" applyAlignment="1">
      <alignment horizontal="right"/>
    </xf>
    <xf numFmtId="49" fontId="10" fillId="0" borderId="66" xfId="0" applyNumberFormat="1" applyFont="1" applyFill="1" applyBorder="1" applyAlignment="1">
      <alignment horizontal="left" wrapText="1"/>
    </xf>
    <xf numFmtId="49" fontId="10" fillId="0" borderId="40" xfId="0" applyNumberFormat="1" applyFont="1" applyFill="1" applyBorder="1" applyAlignment="1">
      <alignment horizontal="center"/>
    </xf>
    <xf numFmtId="49" fontId="10" fillId="0" borderId="75" xfId="0" applyNumberFormat="1" applyFont="1" applyFill="1" applyBorder="1" applyAlignment="1">
      <alignment horizontal="center"/>
    </xf>
    <xf numFmtId="49" fontId="10" fillId="0" borderId="76" xfId="0" applyNumberFormat="1" applyFont="1" applyFill="1" applyBorder="1" applyAlignment="1">
      <alignment horizontal="center"/>
    </xf>
    <xf numFmtId="49" fontId="6" fillId="0" borderId="67" xfId="0" applyNumberFormat="1" applyFont="1" applyFill="1" applyBorder="1" applyAlignment="1">
      <alignment horizontal="left" wrapText="1"/>
    </xf>
    <xf numFmtId="49" fontId="6" fillId="0" borderId="77" xfId="0" applyNumberFormat="1" applyFont="1" applyFill="1" applyBorder="1" applyAlignment="1">
      <alignment horizontal="center"/>
    </xf>
    <xf numFmtId="49" fontId="10" fillId="0" borderId="46" xfId="0" applyNumberFormat="1" applyFont="1" applyFill="1" applyBorder="1" applyAlignment="1">
      <alignment horizontal="left" wrapText="1"/>
    </xf>
    <xf numFmtId="49" fontId="10" fillId="0" borderId="36" xfId="0" applyNumberFormat="1" applyFont="1" applyFill="1" applyBorder="1" applyAlignment="1">
      <alignment horizontal="left" wrapText="1"/>
    </xf>
    <xf numFmtId="49" fontId="6" fillId="0" borderId="73" xfId="0" applyNumberFormat="1" applyFont="1" applyFill="1" applyBorder="1" applyAlignment="1">
      <alignment horizontal="left" wrapText="1"/>
    </xf>
    <xf numFmtId="49" fontId="10" fillId="0" borderId="78" xfId="0" applyNumberFormat="1" applyFont="1" applyFill="1" applyBorder="1" applyAlignment="1">
      <alignment horizontal="left" wrapText="1"/>
    </xf>
    <xf numFmtId="49" fontId="6" fillId="0" borderId="79" xfId="0" applyNumberFormat="1" applyFont="1" applyFill="1" applyBorder="1" applyAlignment="1">
      <alignment horizontal="center"/>
    </xf>
    <xf numFmtId="49" fontId="6" fillId="0" borderId="80" xfId="0" applyNumberFormat="1" applyFont="1" applyFill="1" applyBorder="1" applyAlignment="1">
      <alignment horizontal="center"/>
    </xf>
    <xf numFmtId="49" fontId="10" fillId="0" borderId="78" xfId="0" applyNumberFormat="1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 wrapText="1"/>
    </xf>
    <xf numFmtId="49" fontId="10" fillId="0" borderId="81" xfId="0" applyNumberFormat="1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/>
    </xf>
    <xf numFmtId="49" fontId="10" fillId="0" borderId="82" xfId="0" applyNumberFormat="1" applyFont="1" applyFill="1" applyBorder="1" applyAlignment="1">
      <alignment horizontal="left" wrapText="1"/>
    </xf>
    <xf numFmtId="49" fontId="10" fillId="0" borderId="20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10" fillId="0" borderId="83" xfId="0" applyNumberFormat="1" applyFont="1" applyFill="1" applyBorder="1" applyAlignment="1">
      <alignment horizontal="left" wrapText="1"/>
    </xf>
    <xf numFmtId="49" fontId="10" fillId="0" borderId="84" xfId="0" applyNumberFormat="1" applyFont="1" applyFill="1" applyBorder="1" applyAlignment="1">
      <alignment horizontal="left" wrapText="1"/>
    </xf>
    <xf numFmtId="49" fontId="10" fillId="0" borderId="85" xfId="0" applyNumberFormat="1" applyFont="1" applyFill="1" applyBorder="1" applyAlignment="1">
      <alignment horizontal="left" wrapText="1"/>
    </xf>
    <xf numFmtId="49" fontId="10" fillId="0" borderId="86" xfId="0" applyNumberFormat="1" applyFont="1" applyFill="1" applyBorder="1" applyAlignment="1">
      <alignment horizontal="left" wrapText="1"/>
    </xf>
    <xf numFmtId="49" fontId="6" fillId="0" borderId="87" xfId="0" applyNumberFormat="1" applyFont="1" applyFill="1" applyBorder="1" applyAlignment="1">
      <alignment horizontal="left" wrapText="1"/>
    </xf>
    <xf numFmtId="49" fontId="10" fillId="0" borderId="88" xfId="0" applyNumberFormat="1" applyFont="1" applyFill="1" applyBorder="1" applyAlignment="1">
      <alignment horizontal="left" wrapText="1"/>
    </xf>
    <xf numFmtId="49" fontId="6" fillId="0" borderId="86" xfId="0" applyNumberFormat="1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89" xfId="0" applyNumberFormat="1" applyFont="1" applyFill="1" applyBorder="1" applyAlignment="1">
      <alignment horizontal="left" wrapText="1"/>
    </xf>
    <xf numFmtId="178" fontId="10" fillId="0" borderId="90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wrapText="1"/>
    </xf>
    <xf numFmtId="0" fontId="12" fillId="0" borderId="41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0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49" fontId="6" fillId="0" borderId="91" xfId="0" applyNumberFormat="1" applyFont="1" applyFill="1" applyBorder="1" applyAlignment="1">
      <alignment horizontal="left" wrapText="1"/>
    </xf>
    <xf numFmtId="0" fontId="6" fillId="0" borderId="40" xfId="0" applyNumberFormat="1" applyFont="1" applyFill="1" applyBorder="1" applyAlignment="1">
      <alignment horizontal="center"/>
    </xf>
    <xf numFmtId="49" fontId="10" fillId="0" borderId="88" xfId="0" applyNumberFormat="1" applyFont="1" applyFill="1" applyBorder="1" applyAlignment="1">
      <alignment horizontal="left" wrapText="1"/>
    </xf>
    <xf numFmtId="49" fontId="10" fillId="0" borderId="86" xfId="0" applyNumberFormat="1" applyFont="1" applyFill="1" applyBorder="1" applyAlignment="1">
      <alignment horizontal="left" wrapText="1"/>
    </xf>
    <xf numFmtId="49" fontId="6" fillId="0" borderId="89" xfId="0" applyNumberFormat="1" applyFont="1" applyFill="1" applyBorder="1" applyAlignment="1">
      <alignment horizontal="left" wrapText="1"/>
    </xf>
    <xf numFmtId="0" fontId="10" fillId="0" borderId="14" xfId="0" applyFont="1" applyFill="1" applyBorder="1" applyAlignment="1">
      <alignment/>
    </xf>
    <xf numFmtId="0" fontId="10" fillId="0" borderId="41" xfId="0" applyFont="1" applyFill="1" applyBorder="1" applyAlignment="1">
      <alignment wrapText="1"/>
    </xf>
    <xf numFmtId="49" fontId="10" fillId="0" borderId="20" xfId="0" applyNumberFormat="1" applyFont="1" applyFill="1" applyBorder="1" applyAlignment="1">
      <alignment horizontal="left" wrapText="1"/>
    </xf>
    <xf numFmtId="49" fontId="10" fillId="0" borderId="82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wrapText="1"/>
    </xf>
    <xf numFmtId="49" fontId="6" fillId="0" borderId="78" xfId="0" applyNumberFormat="1" applyFont="1" applyFill="1" applyBorder="1" applyAlignment="1">
      <alignment horizontal="left" wrapText="1"/>
    </xf>
    <xf numFmtId="49" fontId="10" fillId="0" borderId="92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left" wrapText="1"/>
    </xf>
    <xf numFmtId="49" fontId="6" fillId="0" borderId="93" xfId="0" applyNumberFormat="1" applyFont="1" applyFill="1" applyBorder="1" applyAlignment="1">
      <alignment horizontal="left" wrapText="1"/>
    </xf>
    <xf numFmtId="0" fontId="6" fillId="0" borderId="6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left" wrapText="1"/>
    </xf>
    <xf numFmtId="49" fontId="6" fillId="0" borderId="81" xfId="0" applyNumberFormat="1" applyFont="1" applyFill="1" applyBorder="1" applyAlignment="1">
      <alignment horizontal="left" wrapText="1"/>
    </xf>
    <xf numFmtId="49" fontId="5" fillId="0" borderId="73" xfId="0" applyNumberFormat="1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178" fontId="10" fillId="0" borderId="94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left" wrapText="1"/>
    </xf>
    <xf numFmtId="49" fontId="10" fillId="0" borderId="76" xfId="0" applyNumberFormat="1" applyFont="1" applyFill="1" applyBorder="1" applyAlignment="1">
      <alignment horizontal="left" wrapText="1"/>
    </xf>
    <xf numFmtId="49" fontId="6" fillId="0" borderId="95" xfId="0" applyNumberFormat="1" applyFont="1" applyFill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6" fillId="0" borderId="96" xfId="0" applyFont="1" applyBorder="1" applyAlignment="1">
      <alignment horizontal="left" wrapText="1"/>
    </xf>
    <xf numFmtId="0" fontId="16" fillId="0" borderId="0" xfId="0" applyFont="1" applyAlignment="1">
      <alignment horizontal="right"/>
    </xf>
    <xf numFmtId="0" fontId="16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0" fontId="15" fillId="0" borderId="0" xfId="0" applyNumberFormat="1" applyFont="1" applyAlignment="1">
      <alignment horizontal="right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18" fillId="0" borderId="8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8" fillId="0" borderId="96" xfId="0" applyFont="1" applyBorder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18" fillId="0" borderId="8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18" fillId="0" borderId="96" xfId="0" applyFont="1" applyFill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6" fillId="0" borderId="96" xfId="0" applyFont="1" applyBorder="1" applyAlignment="1">
      <alignment horizontal="left" wrapText="1"/>
    </xf>
    <xf numFmtId="0" fontId="18" fillId="0" borderId="46" xfId="0" applyFont="1" applyBorder="1" applyAlignment="1">
      <alignment horizontal="left" wrapText="1"/>
    </xf>
    <xf numFmtId="0" fontId="18" fillId="0" borderId="97" xfId="0" applyFont="1" applyBorder="1" applyAlignment="1">
      <alignment horizontal="left" wrapText="1"/>
    </xf>
    <xf numFmtId="0" fontId="18" fillId="0" borderId="98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8" fillId="0" borderId="8" xfId="0" applyFont="1" applyFill="1" applyBorder="1" applyAlignment="1">
      <alignment wrapText="1"/>
    </xf>
    <xf numFmtId="0" fontId="18" fillId="0" borderId="22" xfId="0" applyFont="1" applyFill="1" applyBorder="1" applyAlignment="1">
      <alignment wrapText="1"/>
    </xf>
    <xf numFmtId="0" fontId="18" fillId="0" borderId="96" xfId="0" applyFont="1" applyFill="1" applyBorder="1" applyAlignment="1">
      <alignment wrapText="1"/>
    </xf>
    <xf numFmtId="0" fontId="16" fillId="0" borderId="43" xfId="0" applyFont="1" applyBorder="1" applyAlignment="1">
      <alignment horizontal="left" wrapText="1"/>
    </xf>
    <xf numFmtId="0" fontId="16" fillId="0" borderId="46" xfId="0" applyFont="1" applyBorder="1" applyAlignment="1">
      <alignment horizontal="left" wrapText="1"/>
    </xf>
    <xf numFmtId="0" fontId="16" fillId="0" borderId="97" xfId="0" applyFont="1" applyBorder="1" applyAlignment="1">
      <alignment horizontal="left" wrapText="1"/>
    </xf>
    <xf numFmtId="0" fontId="16" fillId="0" borderId="98" xfId="0" applyFont="1" applyBorder="1" applyAlignment="1">
      <alignment horizontal="left" wrapText="1"/>
    </xf>
    <xf numFmtId="0" fontId="16" fillId="0" borderId="8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96" xfId="0" applyFont="1" applyBorder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horizontal="right"/>
    </xf>
    <xf numFmtId="49" fontId="25" fillId="0" borderId="0" xfId="18" applyNumberFormat="1" applyFont="1" applyFill="1" applyBorder="1" applyAlignment="1" applyProtection="1">
      <alignment horizontal="right" vertical="center" wrapText="1"/>
      <protection/>
    </xf>
    <xf numFmtId="49" fontId="5" fillId="0" borderId="99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00" xfId="0" applyNumberFormat="1" applyFont="1" applyFill="1" applyBorder="1" applyAlignment="1">
      <alignment horizontal="center" vertical="center"/>
    </xf>
    <xf numFmtId="49" fontId="5" fillId="0" borderId="10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102" xfId="0" applyNumberFormat="1" applyFont="1" applyFill="1" applyBorder="1" applyAlignment="1">
      <alignment horizontal="center" vertical="center"/>
    </xf>
    <xf numFmtId="49" fontId="5" fillId="0" borderId="103" xfId="0" applyNumberFormat="1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7" fillId="0" borderId="0" xfId="18" applyNumberFormat="1" applyFont="1" applyFill="1" applyBorder="1" applyAlignment="1" applyProtection="1">
      <alignment horizontal="center" vertical="center" wrapText="1"/>
      <protection/>
    </xf>
    <xf numFmtId="49" fontId="9" fillId="2" borderId="104" xfId="18" applyNumberFormat="1" applyFont="1" applyFill="1" applyBorder="1" applyAlignment="1" applyProtection="1">
      <alignment horizontal="center" vertical="center" wrapText="1"/>
      <protection/>
    </xf>
    <xf numFmtId="49" fontId="9" fillId="2" borderId="105" xfId="18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49" fontId="7" fillId="0" borderId="99" xfId="18" applyNumberFormat="1" applyFont="1" applyFill="1" applyBorder="1" applyAlignment="1" applyProtection="1">
      <alignment horizontal="center" vertical="center" wrapText="1"/>
      <protection/>
    </xf>
    <xf numFmtId="49" fontId="7" fillId="0" borderId="4" xfId="18" applyNumberFormat="1" applyFont="1" applyFill="1" applyBorder="1" applyAlignment="1" applyProtection="1">
      <alignment horizontal="center" vertical="center" wrapText="1"/>
      <protection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49" fontId="7" fillId="0" borderId="106" xfId="18" applyNumberFormat="1" applyFont="1" applyFill="1" applyBorder="1" applyAlignment="1" applyProtection="1">
      <alignment horizontal="center" vertical="center" wrapText="1"/>
      <protection/>
    </xf>
    <xf numFmtId="49" fontId="7" fillId="0" borderId="107" xfId="1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16" fillId="0" borderId="108" xfId="0" applyFont="1" applyBorder="1" applyAlignment="1">
      <alignment/>
    </xf>
    <xf numFmtId="0" fontId="18" fillId="0" borderId="61" xfId="0" applyFont="1" applyBorder="1" applyAlignment="1">
      <alignment horizontal="left" wrapText="1"/>
    </xf>
    <xf numFmtId="164" fontId="18" fillId="0" borderId="61" xfId="0" applyNumberFormat="1" applyFont="1" applyFill="1" applyBorder="1" applyAlignment="1">
      <alignment horizontal="center"/>
    </xf>
    <xf numFmtId="164" fontId="18" fillId="0" borderId="109" xfId="0" applyNumberFormat="1" applyFont="1" applyFill="1" applyBorder="1" applyAlignment="1">
      <alignment horizontal="center"/>
    </xf>
    <xf numFmtId="178" fontId="21" fillId="0" borderId="110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4;&#1058;&#1063;&#1045;&#1058;&#1053;&#1054;&#1057;&#1058;&#1068;\&#1057;&#1077;&#1088;&#1075;&#1077;&#1081;%20&#1055;&#1077;&#1090;&#1088;&#1086;&#1074;&#1080;&#1095;\&#1041;&#1102;&#1076;&#1078;&#1077;&#1090;\&#1048;&#1089;&#1087;&#1086;&#1083;&#1085;&#1077;&#1085;&#1080;&#1077;\2012\2%20&#1082;&#1074;%202012%20&#1074;%20&#1050;&#1060;%20&#1043;&#1072;&#1083;&#1080;&#1085;&#1077;%20&#1057;&#1090;&#1077;&#1087;&#1072;&#1085;&#1086;&#1074;&#1085;&#1077;\&#1048;&#1089;&#1087;%20&#1073;&#1102;&#1076;&#1078;&#1077;&#1090;&#1072;%202%20&#1082;&#107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СобДоходы"/>
      <sheetName val="Налоговые и неналоговые доходы"/>
      <sheetName val="Т1расходы"/>
      <sheetName val="расходы"/>
      <sheetName val="Е2РезФонд"/>
      <sheetName val="Т3ЖКХ"/>
      <sheetName val="Адресная"/>
      <sheetName val="Адресная РАЖ"/>
    </sheetNames>
    <sheetDataSet>
      <sheetData sheetId="0">
        <row r="21">
          <cell r="E21">
            <v>-11286.000000000004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36"/>
  <sheetViews>
    <sheetView workbookViewId="0" topLeftCell="A1">
      <selection activeCell="I11" sqref="I11"/>
    </sheetView>
  </sheetViews>
  <sheetFormatPr defaultColWidth="9.00390625" defaultRowHeight="12.75"/>
  <cols>
    <col min="1" max="1" width="26.875" style="0" customWidth="1"/>
    <col min="3" max="3" width="17.75390625" style="0" customWidth="1"/>
    <col min="4" max="4" width="27.25390625" style="0" customWidth="1"/>
    <col min="5" max="5" width="15.125" style="144" customWidth="1"/>
    <col min="6" max="6" width="13.75390625" style="144" customWidth="1"/>
    <col min="7" max="7" width="13.00390625" style="144" customWidth="1"/>
  </cols>
  <sheetData>
    <row r="1" spans="1:7" ht="15.75">
      <c r="A1" s="75"/>
      <c r="B1" s="75"/>
      <c r="C1" s="75"/>
      <c r="D1" s="76"/>
      <c r="E1" s="151"/>
      <c r="F1" s="307" t="s">
        <v>349</v>
      </c>
      <c r="G1" s="307"/>
    </row>
    <row r="2" spans="1:7" ht="15.75" customHeight="1">
      <c r="A2" s="75"/>
      <c r="B2" s="75"/>
      <c r="C2" s="75"/>
      <c r="D2" s="308" t="s">
        <v>350</v>
      </c>
      <c r="E2" s="308"/>
      <c r="F2" s="308"/>
      <c r="G2" s="308"/>
    </row>
    <row r="3" spans="1:7" ht="15.75" customHeight="1">
      <c r="A3" s="75"/>
      <c r="B3" s="75"/>
      <c r="C3" s="75"/>
      <c r="D3" s="308" t="s">
        <v>0</v>
      </c>
      <c r="E3" s="308"/>
      <c r="F3" s="308"/>
      <c r="G3" s="308"/>
    </row>
    <row r="4" spans="1:7" ht="15.75" customHeight="1">
      <c r="A4" s="75"/>
      <c r="B4" s="75"/>
      <c r="C4" s="75"/>
      <c r="D4" s="308" t="s">
        <v>351</v>
      </c>
      <c r="E4" s="308"/>
      <c r="F4" s="308"/>
      <c r="G4" s="308"/>
    </row>
    <row r="5" spans="1:7" ht="15.75">
      <c r="A5" s="75"/>
      <c r="B5" s="75"/>
      <c r="C5" s="75"/>
      <c r="D5" s="276"/>
      <c r="E5" s="276"/>
      <c r="F5" s="307" t="s">
        <v>304</v>
      </c>
      <c r="G5" s="307"/>
    </row>
    <row r="6" spans="1:7" ht="15.75" customHeight="1">
      <c r="A6" s="75"/>
      <c r="B6" s="75"/>
      <c r="C6" s="75"/>
      <c r="D6" s="278" t="s">
        <v>415</v>
      </c>
      <c r="E6" s="278"/>
      <c r="F6" s="278"/>
      <c r="G6" s="278"/>
    </row>
    <row r="7" spans="1:5" ht="15.75">
      <c r="A7" s="75"/>
      <c r="B7" s="75"/>
      <c r="C7" s="75"/>
      <c r="D7" s="276"/>
      <c r="E7" s="276"/>
    </row>
    <row r="8" spans="1:5" ht="15.75">
      <c r="A8" s="75"/>
      <c r="B8" s="75"/>
      <c r="C8" s="75"/>
      <c r="D8" s="276"/>
      <c r="E8" s="276"/>
    </row>
    <row r="9" spans="1:5" ht="15.75">
      <c r="A9" s="75"/>
      <c r="B9" s="75"/>
      <c r="C9" s="75"/>
      <c r="D9" s="277"/>
      <c r="E9" s="277"/>
    </row>
    <row r="10" spans="1:5" ht="12.75">
      <c r="A10" s="75"/>
      <c r="B10" s="75"/>
      <c r="C10" s="75"/>
      <c r="D10" s="279"/>
      <c r="E10" s="279"/>
    </row>
    <row r="11" spans="1:7" ht="12.75" customHeight="1">
      <c r="A11" s="286" t="s">
        <v>414</v>
      </c>
      <c r="B11" s="286"/>
      <c r="C11" s="286"/>
      <c r="D11" s="286"/>
      <c r="E11" s="286"/>
      <c r="F11" s="286"/>
      <c r="G11" s="286"/>
    </row>
    <row r="12" spans="1:7" ht="9" customHeight="1">
      <c r="A12" s="286"/>
      <c r="B12" s="286"/>
      <c r="C12" s="286"/>
      <c r="D12" s="286"/>
      <c r="E12" s="286"/>
      <c r="F12" s="286"/>
      <c r="G12" s="286"/>
    </row>
    <row r="13" spans="1:7" ht="12.75">
      <c r="A13" s="75"/>
      <c r="B13" s="77"/>
      <c r="C13" s="77"/>
      <c r="D13" s="77"/>
      <c r="E13" s="145" t="s">
        <v>305</v>
      </c>
      <c r="F13" s="145" t="s">
        <v>305</v>
      </c>
      <c r="G13" s="145" t="s">
        <v>305</v>
      </c>
    </row>
    <row r="14" spans="1:7" ht="42.75" customHeight="1">
      <c r="A14" s="91" t="s">
        <v>306</v>
      </c>
      <c r="B14" s="280" t="s">
        <v>307</v>
      </c>
      <c r="C14" s="281"/>
      <c r="D14" s="282"/>
      <c r="E14" s="152" t="s">
        <v>347</v>
      </c>
      <c r="F14" s="146" t="s">
        <v>379</v>
      </c>
      <c r="G14" s="153" t="s">
        <v>348</v>
      </c>
    </row>
    <row r="15" spans="1:7" s="92" customFormat="1" ht="15.75">
      <c r="A15" s="78" t="s">
        <v>308</v>
      </c>
      <c r="B15" s="283" t="s">
        <v>309</v>
      </c>
      <c r="C15" s="284"/>
      <c r="D15" s="285"/>
      <c r="E15" s="80">
        <f>E16+E18+E24+E32+E22+E30</f>
        <v>18084.4</v>
      </c>
      <c r="F15" s="95">
        <f>F16+F18+F24+F32+F22+F30</f>
        <v>7522.500000000001</v>
      </c>
      <c r="G15" s="93">
        <f>F15/E15</f>
        <v>0.41596624715224173</v>
      </c>
    </row>
    <row r="16" spans="1:7" s="92" customFormat="1" ht="15.75">
      <c r="A16" s="79" t="s">
        <v>310</v>
      </c>
      <c r="B16" s="287" t="s">
        <v>311</v>
      </c>
      <c r="C16" s="288"/>
      <c r="D16" s="289"/>
      <c r="E16" s="80">
        <f>E17</f>
        <v>2805</v>
      </c>
      <c r="F16" s="95">
        <f>F17</f>
        <v>1425.2</v>
      </c>
      <c r="G16" s="93">
        <f>F16/E16</f>
        <v>0.5080926916221034</v>
      </c>
    </row>
    <row r="17" spans="1:7" ht="15.75">
      <c r="A17" s="81" t="s">
        <v>312</v>
      </c>
      <c r="B17" s="290" t="s">
        <v>313</v>
      </c>
      <c r="C17" s="291"/>
      <c r="D17" s="292"/>
      <c r="E17" s="154">
        <v>2805</v>
      </c>
      <c r="F17" s="147">
        <v>1425.2</v>
      </c>
      <c r="G17" s="94">
        <f>F17/E17</f>
        <v>0.5080926916221034</v>
      </c>
    </row>
    <row r="18" spans="1:7" s="92" customFormat="1" ht="15.75">
      <c r="A18" s="79" t="s">
        <v>314</v>
      </c>
      <c r="B18" s="287" t="s">
        <v>315</v>
      </c>
      <c r="C18" s="288"/>
      <c r="D18" s="289"/>
      <c r="E18" s="80">
        <f>E19+E20+E21</f>
        <v>6190</v>
      </c>
      <c r="F18" s="95">
        <f>F19+F20+F21</f>
        <v>1882.2</v>
      </c>
      <c r="G18" s="93">
        <f>F18/E18</f>
        <v>0.30407108239095315</v>
      </c>
    </row>
    <row r="19" spans="1:7" ht="15.75">
      <c r="A19" s="81" t="s">
        <v>316</v>
      </c>
      <c r="B19" s="290" t="s">
        <v>317</v>
      </c>
      <c r="C19" s="291"/>
      <c r="D19" s="292"/>
      <c r="E19" s="154">
        <v>400</v>
      </c>
      <c r="F19" s="147">
        <v>6.4</v>
      </c>
      <c r="G19" s="94">
        <f>F19/E19</f>
        <v>0.016</v>
      </c>
    </row>
    <row r="20" spans="1:7" ht="15.75">
      <c r="A20" s="82" t="s">
        <v>318</v>
      </c>
      <c r="B20" s="290" t="s">
        <v>319</v>
      </c>
      <c r="C20" s="291"/>
      <c r="D20" s="292"/>
      <c r="E20" s="155">
        <v>1590</v>
      </c>
      <c r="F20" s="148">
        <v>280.6</v>
      </c>
      <c r="G20" s="94">
        <f aca="true" t="shared" si="0" ref="G20:G35">F20/E20</f>
        <v>0.17647798742138365</v>
      </c>
    </row>
    <row r="21" spans="1:7" ht="15.75">
      <c r="A21" s="81" t="s">
        <v>320</v>
      </c>
      <c r="B21" s="290" t="s">
        <v>321</v>
      </c>
      <c r="C21" s="291"/>
      <c r="D21" s="292"/>
      <c r="E21" s="154">
        <v>4200</v>
      </c>
      <c r="F21" s="147">
        <f>1595.2</f>
        <v>1595.2</v>
      </c>
      <c r="G21" s="94">
        <f t="shared" si="0"/>
        <v>0.3798095238095238</v>
      </c>
    </row>
    <row r="22" spans="1:7" s="92" customFormat="1" ht="15.75">
      <c r="A22" s="83" t="s">
        <v>322</v>
      </c>
      <c r="B22" s="283" t="s">
        <v>323</v>
      </c>
      <c r="C22" s="284"/>
      <c r="D22" s="285"/>
      <c r="E22" s="85">
        <f>E23</f>
        <v>50</v>
      </c>
      <c r="F22" s="96">
        <f>F23</f>
        <v>23.3</v>
      </c>
      <c r="G22" s="93">
        <f t="shared" si="0"/>
        <v>0.466</v>
      </c>
    </row>
    <row r="23" spans="1:7" ht="48" customHeight="1">
      <c r="A23" s="82" t="s">
        <v>324</v>
      </c>
      <c r="B23" s="290" t="s">
        <v>325</v>
      </c>
      <c r="C23" s="291"/>
      <c r="D23" s="292"/>
      <c r="E23" s="155">
        <v>50</v>
      </c>
      <c r="F23" s="148">
        <v>23.3</v>
      </c>
      <c r="G23" s="94">
        <f t="shared" si="0"/>
        <v>0.466</v>
      </c>
    </row>
    <row r="24" spans="1:7" s="92" customFormat="1" ht="45" customHeight="1">
      <c r="A24" s="84" t="s">
        <v>326</v>
      </c>
      <c r="B24" s="297" t="s">
        <v>327</v>
      </c>
      <c r="C24" s="298"/>
      <c r="D24" s="299"/>
      <c r="E24" s="85">
        <f>E25+E28+E27</f>
        <v>2820</v>
      </c>
      <c r="F24" s="96">
        <f>F25+F28+F27</f>
        <v>2158.8</v>
      </c>
      <c r="G24" s="93">
        <f t="shared" si="0"/>
        <v>0.765531914893617</v>
      </c>
    </row>
    <row r="25" spans="1:7" ht="109.5" customHeight="1">
      <c r="A25" s="81" t="s">
        <v>328</v>
      </c>
      <c r="B25" s="290" t="s">
        <v>329</v>
      </c>
      <c r="C25" s="291"/>
      <c r="D25" s="292"/>
      <c r="E25" s="154">
        <v>1500</v>
      </c>
      <c r="F25" s="147">
        <v>1308.6</v>
      </c>
      <c r="G25" s="94">
        <f t="shared" si="0"/>
        <v>0.8724</v>
      </c>
    </row>
    <row r="26" spans="1:7" ht="77.25" customHeight="1">
      <c r="A26" s="81" t="s">
        <v>330</v>
      </c>
      <c r="B26" s="300" t="s">
        <v>331</v>
      </c>
      <c r="C26" s="300"/>
      <c r="D26" s="300"/>
      <c r="E26" s="154">
        <v>1000</v>
      </c>
      <c r="F26" s="147">
        <v>900.9</v>
      </c>
      <c r="G26" s="94">
        <f t="shared" si="0"/>
        <v>0.9008999999999999</v>
      </c>
    </row>
    <row r="27" spans="1:7" ht="36.75" customHeight="1">
      <c r="A27" s="81" t="s">
        <v>380</v>
      </c>
      <c r="B27" s="304" t="s">
        <v>381</v>
      </c>
      <c r="C27" s="305"/>
      <c r="D27" s="306"/>
      <c r="E27" s="154">
        <v>20</v>
      </c>
      <c r="F27" s="147">
        <v>0</v>
      </c>
      <c r="G27" s="94">
        <f t="shared" si="0"/>
        <v>0</v>
      </c>
    </row>
    <row r="28" spans="1:7" ht="96.75" customHeight="1">
      <c r="A28" s="86" t="s">
        <v>332</v>
      </c>
      <c r="B28" s="301" t="s">
        <v>333</v>
      </c>
      <c r="C28" s="302"/>
      <c r="D28" s="303"/>
      <c r="E28" s="156">
        <v>1300</v>
      </c>
      <c r="F28" s="149">
        <v>850.2</v>
      </c>
      <c r="G28" s="157">
        <f t="shared" si="0"/>
        <v>0.654</v>
      </c>
    </row>
    <row r="29" spans="1:7" ht="15.75" hidden="1">
      <c r="A29" s="81"/>
      <c r="B29" s="283"/>
      <c r="C29" s="284"/>
      <c r="D29" s="285"/>
      <c r="E29" s="154"/>
      <c r="F29" s="147"/>
      <c r="G29" s="94" t="e">
        <f t="shared" si="0"/>
        <v>#DIV/0!</v>
      </c>
    </row>
    <row r="30" spans="1:7" s="92" customFormat="1" ht="30.75" customHeight="1">
      <c r="A30" s="87" t="s">
        <v>334</v>
      </c>
      <c r="B30" s="283" t="s">
        <v>335</v>
      </c>
      <c r="C30" s="284"/>
      <c r="D30" s="285"/>
      <c r="E30" s="80">
        <f>E31</f>
        <v>500</v>
      </c>
      <c r="F30" s="95">
        <f>F31</f>
        <v>319.5</v>
      </c>
      <c r="G30" s="93">
        <f t="shared" si="0"/>
        <v>0.639</v>
      </c>
    </row>
    <row r="31" spans="1:7" ht="15.75">
      <c r="A31" s="88" t="s">
        <v>336</v>
      </c>
      <c r="B31" s="296" t="s">
        <v>337</v>
      </c>
      <c r="C31" s="274"/>
      <c r="D31" s="275"/>
      <c r="E31" s="158">
        <v>500</v>
      </c>
      <c r="F31" s="150">
        <v>319.5</v>
      </c>
      <c r="G31" s="94">
        <f t="shared" si="0"/>
        <v>0.639</v>
      </c>
    </row>
    <row r="32" spans="1:7" s="92" customFormat="1" ht="28.5" customHeight="1">
      <c r="A32" s="89" t="s">
        <v>338</v>
      </c>
      <c r="B32" s="283" t="s">
        <v>339</v>
      </c>
      <c r="C32" s="284"/>
      <c r="D32" s="285"/>
      <c r="E32" s="80">
        <f>E33+E34</f>
        <v>5719.4</v>
      </c>
      <c r="F32" s="95">
        <f>F33+F34</f>
        <v>1713.5</v>
      </c>
      <c r="G32" s="93">
        <f t="shared" si="0"/>
        <v>0.2995943630450747</v>
      </c>
    </row>
    <row r="33" spans="1:7" ht="90.75" customHeight="1">
      <c r="A33" s="90" t="s">
        <v>340</v>
      </c>
      <c r="B33" s="290" t="s">
        <v>341</v>
      </c>
      <c r="C33" s="291"/>
      <c r="D33" s="292"/>
      <c r="E33" s="154">
        <v>2800</v>
      </c>
      <c r="F33" s="147">
        <v>540</v>
      </c>
      <c r="G33" s="94">
        <f t="shared" si="0"/>
        <v>0.19285714285714287</v>
      </c>
    </row>
    <row r="34" spans="1:7" ht="64.5" customHeight="1">
      <c r="A34" s="90" t="s">
        <v>342</v>
      </c>
      <c r="B34" s="290" t="s">
        <v>343</v>
      </c>
      <c r="C34" s="291"/>
      <c r="D34" s="292"/>
      <c r="E34" s="154">
        <f>2919.4</f>
        <v>2919.4</v>
      </c>
      <c r="F34" s="147">
        <v>1173.5</v>
      </c>
      <c r="G34" s="94">
        <f t="shared" si="0"/>
        <v>0.4019661574296088</v>
      </c>
    </row>
    <row r="35" spans="1:7" ht="16.5" thickBot="1">
      <c r="A35" s="83" t="s">
        <v>344</v>
      </c>
      <c r="B35" s="293" t="s">
        <v>345</v>
      </c>
      <c r="C35" s="294"/>
      <c r="D35" s="295"/>
      <c r="E35" s="85">
        <f>25261.3</f>
        <v>25261.3</v>
      </c>
      <c r="F35" s="96">
        <f>13717.8</f>
        <v>13717.8</v>
      </c>
      <c r="G35" s="97">
        <f t="shared" si="0"/>
        <v>0.543036185786163</v>
      </c>
    </row>
    <row r="36" spans="1:7" ht="15.75">
      <c r="A36" s="336"/>
      <c r="B36" s="337" t="s">
        <v>346</v>
      </c>
      <c r="C36" s="337"/>
      <c r="D36" s="337"/>
      <c r="E36" s="338">
        <f>E15+E35</f>
        <v>43345.7</v>
      </c>
      <c r="F36" s="339">
        <f>F15+F35</f>
        <v>21240.3</v>
      </c>
      <c r="G36" s="340">
        <f>F36/E36</f>
        <v>0.49002092479761544</v>
      </c>
    </row>
  </sheetData>
  <mergeCells count="35">
    <mergeCell ref="F1:G1"/>
    <mergeCell ref="D2:G2"/>
    <mergeCell ref="D3:G3"/>
    <mergeCell ref="F5:G5"/>
    <mergeCell ref="D5:E5"/>
    <mergeCell ref="D4:G4"/>
    <mergeCell ref="B33:D33"/>
    <mergeCell ref="B34:D34"/>
    <mergeCell ref="B24:D24"/>
    <mergeCell ref="B25:D25"/>
    <mergeCell ref="B26:D26"/>
    <mergeCell ref="B28:D28"/>
    <mergeCell ref="B27:D27"/>
    <mergeCell ref="B20:D20"/>
    <mergeCell ref="B21:D21"/>
    <mergeCell ref="B35:D35"/>
    <mergeCell ref="B36:D36"/>
    <mergeCell ref="B29:D29"/>
    <mergeCell ref="B30:D30"/>
    <mergeCell ref="B31:D31"/>
    <mergeCell ref="B32:D32"/>
    <mergeCell ref="B22:D22"/>
    <mergeCell ref="B23:D23"/>
    <mergeCell ref="B16:D16"/>
    <mergeCell ref="B17:D17"/>
    <mergeCell ref="B18:D18"/>
    <mergeCell ref="B19:D19"/>
    <mergeCell ref="D10:E10"/>
    <mergeCell ref="B14:D14"/>
    <mergeCell ref="B15:D15"/>
    <mergeCell ref="A11:G12"/>
    <mergeCell ref="D7:E7"/>
    <mergeCell ref="D8:E8"/>
    <mergeCell ref="D9:E9"/>
    <mergeCell ref="D6:G6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265"/>
  <sheetViews>
    <sheetView zoomScale="55" zoomScaleNormal="55" workbookViewId="0" topLeftCell="A1">
      <selection activeCell="A11" sqref="A11:L11"/>
    </sheetView>
  </sheetViews>
  <sheetFormatPr defaultColWidth="9.00390625" defaultRowHeight="12.75"/>
  <cols>
    <col min="1" max="1" width="5.375" style="3" customWidth="1"/>
    <col min="2" max="2" width="4.875" style="3" customWidth="1"/>
    <col min="3" max="3" width="110.125" style="3" customWidth="1"/>
    <col min="4" max="5" width="9.875" style="3" customWidth="1"/>
    <col min="6" max="6" width="10.75390625" style="3" customWidth="1"/>
    <col min="7" max="7" width="18.75390625" style="3" customWidth="1"/>
    <col min="8" max="8" width="13.25390625" style="3" customWidth="1"/>
    <col min="9" max="9" width="9.875" style="3" customWidth="1"/>
    <col min="10" max="12" width="21.75390625" style="3" customWidth="1"/>
  </cols>
  <sheetData>
    <row r="1" spans="3:12" ht="20.25">
      <c r="C1" s="163"/>
      <c r="D1" s="163"/>
      <c r="E1" s="163"/>
      <c r="F1" s="163"/>
      <c r="G1" s="163"/>
      <c r="H1" s="309" t="s">
        <v>410</v>
      </c>
      <c r="I1" s="309"/>
      <c r="J1" s="309"/>
      <c r="K1" s="309"/>
      <c r="L1" s="309"/>
    </row>
    <row r="2" spans="3:12" ht="20.25">
      <c r="C2" s="310" t="s">
        <v>411</v>
      </c>
      <c r="D2" s="310"/>
      <c r="E2" s="310"/>
      <c r="F2" s="310"/>
      <c r="G2" s="310"/>
      <c r="H2" s="310"/>
      <c r="I2" s="310"/>
      <c r="J2" s="310"/>
      <c r="K2" s="310"/>
      <c r="L2" s="310"/>
    </row>
    <row r="3" spans="3:12" ht="20.25">
      <c r="C3" s="310" t="s">
        <v>0</v>
      </c>
      <c r="D3" s="310"/>
      <c r="E3" s="310"/>
      <c r="F3" s="310"/>
      <c r="G3" s="310"/>
      <c r="H3" s="310"/>
      <c r="I3" s="310"/>
      <c r="J3" s="310"/>
      <c r="K3" s="310"/>
      <c r="L3" s="310"/>
    </row>
    <row r="4" spans="3:12" ht="20.25">
      <c r="C4" s="310" t="s">
        <v>412</v>
      </c>
      <c r="D4" s="310"/>
      <c r="E4" s="310"/>
      <c r="F4" s="310"/>
      <c r="G4" s="310"/>
      <c r="H4" s="310"/>
      <c r="I4" s="310"/>
      <c r="J4" s="310"/>
      <c r="K4" s="310"/>
      <c r="L4" s="310"/>
    </row>
    <row r="5" spans="3:12" ht="20.25">
      <c r="C5" s="310" t="s">
        <v>304</v>
      </c>
      <c r="D5" s="310"/>
      <c r="E5" s="310"/>
      <c r="F5" s="310"/>
      <c r="G5" s="310"/>
      <c r="H5" s="310"/>
      <c r="I5" s="310"/>
      <c r="J5" s="310"/>
      <c r="K5" s="310"/>
      <c r="L5" s="310"/>
    </row>
    <row r="6" spans="3:12" ht="20.25" customHeight="1">
      <c r="C6" s="310" t="s">
        <v>416</v>
      </c>
      <c r="D6" s="310"/>
      <c r="E6" s="310"/>
      <c r="F6" s="310"/>
      <c r="G6" s="310"/>
      <c r="H6" s="310"/>
      <c r="I6" s="310"/>
      <c r="J6" s="310"/>
      <c r="K6" s="310"/>
      <c r="L6" s="310"/>
    </row>
    <row r="7" spans="3:12" ht="20.25">
      <c r="C7" s="1"/>
      <c r="D7" s="1"/>
      <c r="E7" s="1"/>
      <c r="F7" s="1"/>
      <c r="G7" s="327"/>
      <c r="H7" s="327"/>
      <c r="I7" s="327"/>
      <c r="J7" s="327"/>
      <c r="K7" s="1"/>
      <c r="L7" s="1"/>
    </row>
    <row r="8" spans="3:12" ht="20.25">
      <c r="C8" s="1"/>
      <c r="D8" s="1"/>
      <c r="E8" s="1"/>
      <c r="F8" s="1"/>
      <c r="G8" s="1"/>
      <c r="H8" s="1"/>
      <c r="I8" s="1"/>
      <c r="J8" s="1"/>
      <c r="K8" s="1"/>
      <c r="L8" s="1"/>
    </row>
    <row r="9" spans="3:12" ht="20.25">
      <c r="C9" s="321"/>
      <c r="D9" s="321"/>
      <c r="E9" s="321"/>
      <c r="F9" s="321"/>
      <c r="G9" s="321"/>
      <c r="H9" s="321"/>
      <c r="I9" s="321"/>
      <c r="J9" s="321"/>
      <c r="K9" s="74"/>
      <c r="L9" s="74"/>
    </row>
    <row r="10" spans="1:12" ht="25.5">
      <c r="A10" s="324" t="s">
        <v>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</row>
    <row r="11" spans="1:12" ht="25.5">
      <c r="A11" s="324" t="s">
        <v>259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</row>
    <row r="12" spans="3:12" ht="20.25">
      <c r="C12" s="4"/>
      <c r="D12" s="4"/>
      <c r="E12" s="4"/>
      <c r="F12" s="4"/>
      <c r="G12" s="4"/>
      <c r="H12" s="4"/>
      <c r="I12" s="4"/>
      <c r="J12" s="5"/>
      <c r="K12" s="5"/>
      <c r="L12" s="5"/>
    </row>
    <row r="13" ht="21" thickBot="1">
      <c r="L13" s="99"/>
    </row>
    <row r="14" spans="1:12" ht="72">
      <c r="A14" s="36" t="s">
        <v>2</v>
      </c>
      <c r="B14" s="37"/>
      <c r="C14" s="37" t="s">
        <v>3</v>
      </c>
      <c r="D14" s="37" t="s">
        <v>4</v>
      </c>
      <c r="E14" s="37" t="s">
        <v>5</v>
      </c>
      <c r="F14" s="37" t="s">
        <v>6</v>
      </c>
      <c r="G14" s="37" t="s">
        <v>7</v>
      </c>
      <c r="H14" s="37" t="s">
        <v>8</v>
      </c>
      <c r="I14" s="37" t="s">
        <v>9</v>
      </c>
      <c r="J14" s="159" t="s">
        <v>10</v>
      </c>
      <c r="K14" s="168" t="s">
        <v>379</v>
      </c>
      <c r="L14" s="171" t="s">
        <v>348</v>
      </c>
    </row>
    <row r="15" spans="1:12" ht="21" thickBot="1">
      <c r="A15" s="322">
        <v>1</v>
      </c>
      <c r="B15" s="323"/>
      <c r="C15" s="6">
        <v>2</v>
      </c>
      <c r="D15" s="6" t="s">
        <v>11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16</v>
      </c>
      <c r="J15" s="38" t="s">
        <v>17</v>
      </c>
      <c r="K15" s="169" t="s">
        <v>352</v>
      </c>
      <c r="L15" s="172" t="s">
        <v>353</v>
      </c>
    </row>
    <row r="16" spans="1:12" ht="62.25" thickBot="1" thickTop="1">
      <c r="A16" s="328" t="s">
        <v>18</v>
      </c>
      <c r="B16" s="329"/>
      <c r="C16" s="173" t="s">
        <v>19</v>
      </c>
      <c r="D16" s="7" t="s">
        <v>20</v>
      </c>
      <c r="E16" s="7"/>
      <c r="F16" s="7"/>
      <c r="G16" s="7"/>
      <c r="H16" s="7"/>
      <c r="I16" s="7"/>
      <c r="J16" s="8">
        <f>J17</f>
        <v>54009.4</v>
      </c>
      <c r="K16" s="170">
        <f>K17</f>
        <v>9845.7</v>
      </c>
      <c r="L16" s="167">
        <f aca="true" t="shared" si="0" ref="L16:L79">K16/J16</f>
        <v>0.18229604476257838</v>
      </c>
    </row>
    <row r="17" spans="1:12" ht="61.5" thickBot="1">
      <c r="A17" s="325" t="s">
        <v>21</v>
      </c>
      <c r="B17" s="326"/>
      <c r="C17" s="35" t="s">
        <v>19</v>
      </c>
      <c r="D17" s="7" t="s">
        <v>20</v>
      </c>
      <c r="E17" s="7"/>
      <c r="F17" s="7" t="s">
        <v>22</v>
      </c>
      <c r="G17" s="7" t="s">
        <v>22</v>
      </c>
      <c r="H17" s="7" t="s">
        <v>22</v>
      </c>
      <c r="I17" s="7" t="s">
        <v>22</v>
      </c>
      <c r="J17" s="8">
        <f>J18+J71+J76+J92+J129+J203+J213+J226+J245+J250</f>
        <v>54009.4</v>
      </c>
      <c r="K17" s="8">
        <f>K18+K71+K76+K92+K129+K203+K213+K226+K245+K250</f>
        <v>9845.7</v>
      </c>
      <c r="L17" s="164">
        <f t="shared" si="0"/>
        <v>0.18229604476257838</v>
      </c>
    </row>
    <row r="18" spans="1:12" ht="20.25">
      <c r="A18" s="39"/>
      <c r="B18" s="34"/>
      <c r="C18" s="9" t="s">
        <v>23</v>
      </c>
      <c r="D18" s="10" t="s">
        <v>20</v>
      </c>
      <c r="E18" s="10" t="s">
        <v>24</v>
      </c>
      <c r="F18" s="10" t="s">
        <v>24</v>
      </c>
      <c r="G18" s="10" t="s">
        <v>22</v>
      </c>
      <c r="H18" s="10" t="s">
        <v>22</v>
      </c>
      <c r="I18" s="10" t="s">
        <v>22</v>
      </c>
      <c r="J18" s="11">
        <f>J19+J44+J48+J39</f>
        <v>8854.1</v>
      </c>
      <c r="K18" s="11">
        <f>K19+K44+K48+K39</f>
        <v>3505.4</v>
      </c>
      <c r="L18" s="166">
        <f t="shared" si="0"/>
        <v>0.3959069809466801</v>
      </c>
    </row>
    <row r="19" spans="1:12" ht="60.75">
      <c r="A19" s="39"/>
      <c r="B19" s="34"/>
      <c r="C19" s="12" t="s">
        <v>25</v>
      </c>
      <c r="D19" s="13" t="s">
        <v>20</v>
      </c>
      <c r="E19" s="13" t="s">
        <v>24</v>
      </c>
      <c r="F19" s="13" t="s">
        <v>26</v>
      </c>
      <c r="G19" s="13"/>
      <c r="H19" s="13"/>
      <c r="I19" s="13"/>
      <c r="J19" s="40">
        <f>J20+J28</f>
        <v>7751.4</v>
      </c>
      <c r="K19" s="40">
        <f>K20+K28</f>
        <v>3220.1</v>
      </c>
      <c r="L19" s="165">
        <f t="shared" si="0"/>
        <v>0.4154217302680806</v>
      </c>
    </row>
    <row r="20" spans="1:12" ht="60.75">
      <c r="A20" s="39"/>
      <c r="B20" s="34"/>
      <c r="C20" s="174" t="s">
        <v>27</v>
      </c>
      <c r="D20" s="13" t="s">
        <v>20</v>
      </c>
      <c r="E20" s="13" t="s">
        <v>24</v>
      </c>
      <c r="F20" s="13" t="s">
        <v>26</v>
      </c>
      <c r="G20" s="13" t="s">
        <v>28</v>
      </c>
      <c r="H20" s="13" t="s">
        <v>22</v>
      </c>
      <c r="I20" s="13" t="s">
        <v>22</v>
      </c>
      <c r="J20" s="40">
        <f>J21+J26</f>
        <v>7576.299999999999</v>
      </c>
      <c r="K20" s="40">
        <f>K21+K26</f>
        <v>3137.6</v>
      </c>
      <c r="L20" s="165">
        <f t="shared" si="0"/>
        <v>0.4141335480379605</v>
      </c>
    </row>
    <row r="21" spans="1:12" ht="20.25">
      <c r="A21" s="39"/>
      <c r="B21" s="34"/>
      <c r="C21" s="175" t="s">
        <v>29</v>
      </c>
      <c r="D21" s="16" t="s">
        <v>20</v>
      </c>
      <c r="E21" s="176" t="s">
        <v>24</v>
      </c>
      <c r="F21" s="176" t="s">
        <v>26</v>
      </c>
      <c r="G21" s="176" t="s">
        <v>30</v>
      </c>
      <c r="H21" s="177"/>
      <c r="I21" s="177"/>
      <c r="J21" s="100">
        <f>J22+J24+J25+J23</f>
        <v>6786.699999999999</v>
      </c>
      <c r="K21" s="100">
        <f>K22+K24+K25+K23</f>
        <v>2793</v>
      </c>
      <c r="L21" s="165">
        <f t="shared" si="0"/>
        <v>0.4115402183682792</v>
      </c>
    </row>
    <row r="22" spans="1:12" ht="20.25">
      <c r="A22" s="39"/>
      <c r="B22" s="34"/>
      <c r="C22" s="178" t="s">
        <v>35</v>
      </c>
      <c r="D22" s="20" t="s">
        <v>20</v>
      </c>
      <c r="E22" s="20" t="s">
        <v>24</v>
      </c>
      <c r="F22" s="20" t="s">
        <v>26</v>
      </c>
      <c r="G22" s="20" t="s">
        <v>30</v>
      </c>
      <c r="H22" s="20" t="s">
        <v>31</v>
      </c>
      <c r="I22" s="20" t="s">
        <v>32</v>
      </c>
      <c r="J22" s="101">
        <v>3315.1</v>
      </c>
      <c r="K22" s="101">
        <v>1367</v>
      </c>
      <c r="L22" s="179">
        <f t="shared" si="0"/>
        <v>0.41235558505022474</v>
      </c>
    </row>
    <row r="23" spans="1:12" ht="20.25">
      <c r="A23" s="39"/>
      <c r="B23" s="34"/>
      <c r="C23" s="31" t="s">
        <v>107</v>
      </c>
      <c r="D23" s="22" t="s">
        <v>20</v>
      </c>
      <c r="E23" s="22" t="s">
        <v>24</v>
      </c>
      <c r="F23" s="22" t="s">
        <v>26</v>
      </c>
      <c r="G23" s="22" t="s">
        <v>30</v>
      </c>
      <c r="H23" s="22" t="s">
        <v>31</v>
      </c>
      <c r="I23" s="22" t="s">
        <v>108</v>
      </c>
      <c r="J23" s="102">
        <v>382.9</v>
      </c>
      <c r="K23" s="102">
        <v>134.5</v>
      </c>
      <c r="L23" s="180">
        <f t="shared" si="0"/>
        <v>0.35126664925568035</v>
      </c>
    </row>
    <row r="24" spans="1:12" ht="20.25">
      <c r="A24" s="39"/>
      <c r="B24" s="34"/>
      <c r="C24" s="181" t="s">
        <v>35</v>
      </c>
      <c r="D24" s="182" t="s">
        <v>20</v>
      </c>
      <c r="E24" s="182" t="s">
        <v>24</v>
      </c>
      <c r="F24" s="182" t="s">
        <v>26</v>
      </c>
      <c r="G24" s="182" t="s">
        <v>168</v>
      </c>
      <c r="H24" s="182" t="s">
        <v>31</v>
      </c>
      <c r="I24" s="182" t="s">
        <v>32</v>
      </c>
      <c r="J24" s="44">
        <f>3088.7</f>
        <v>3088.7</v>
      </c>
      <c r="K24" s="44">
        <v>1291.5</v>
      </c>
      <c r="L24" s="166">
        <f t="shared" si="0"/>
        <v>0.41813708032505587</v>
      </c>
    </row>
    <row r="25" spans="1:12" ht="40.5" hidden="1">
      <c r="A25" s="39"/>
      <c r="B25" s="34"/>
      <c r="C25" s="33" t="s">
        <v>170</v>
      </c>
      <c r="D25" s="21" t="s">
        <v>20</v>
      </c>
      <c r="E25" s="21" t="s">
        <v>24</v>
      </c>
      <c r="F25" s="183" t="s">
        <v>26</v>
      </c>
      <c r="G25" s="21" t="s">
        <v>413</v>
      </c>
      <c r="H25" s="21" t="s">
        <v>31</v>
      </c>
      <c r="I25" s="21" t="s">
        <v>169</v>
      </c>
      <c r="J25" s="41">
        <v>0</v>
      </c>
      <c r="K25" s="41">
        <v>0</v>
      </c>
      <c r="L25" s="165" t="e">
        <f t="shared" si="0"/>
        <v>#DIV/0!</v>
      </c>
    </row>
    <row r="26" spans="1:12" ht="40.5">
      <c r="A26" s="39"/>
      <c r="B26" s="34"/>
      <c r="C26" s="61" t="s">
        <v>33</v>
      </c>
      <c r="D26" s="18" t="s">
        <v>20</v>
      </c>
      <c r="E26" s="184" t="s">
        <v>24</v>
      </c>
      <c r="F26" s="184" t="s">
        <v>26</v>
      </c>
      <c r="G26" s="184" t="s">
        <v>34</v>
      </c>
      <c r="H26" s="20"/>
      <c r="I26" s="20"/>
      <c r="J26" s="45">
        <f>J27</f>
        <v>789.6</v>
      </c>
      <c r="K26" s="45">
        <f>K27</f>
        <v>344.6</v>
      </c>
      <c r="L26" s="179">
        <f t="shared" si="0"/>
        <v>0.43642350557244175</v>
      </c>
    </row>
    <row r="27" spans="1:12" ht="20.25">
      <c r="A27" s="39"/>
      <c r="B27" s="34"/>
      <c r="C27" s="185" t="s">
        <v>35</v>
      </c>
      <c r="D27" s="23" t="s">
        <v>20</v>
      </c>
      <c r="E27" s="23" t="s">
        <v>24</v>
      </c>
      <c r="F27" s="23" t="s">
        <v>26</v>
      </c>
      <c r="G27" s="23" t="s">
        <v>34</v>
      </c>
      <c r="H27" s="23" t="s">
        <v>31</v>
      </c>
      <c r="I27" s="23" t="s">
        <v>32</v>
      </c>
      <c r="J27" s="46">
        <f>789.6</f>
        <v>789.6</v>
      </c>
      <c r="K27" s="46">
        <v>344.6</v>
      </c>
      <c r="L27" s="166">
        <f t="shared" si="0"/>
        <v>0.43642350557244175</v>
      </c>
    </row>
    <row r="28" spans="1:12" ht="20.25">
      <c r="A28" s="39"/>
      <c r="B28" s="34"/>
      <c r="C28" s="186" t="s">
        <v>144</v>
      </c>
      <c r="D28" s="60" t="s">
        <v>20</v>
      </c>
      <c r="E28" s="54" t="s">
        <v>24</v>
      </c>
      <c r="F28" s="55" t="s">
        <v>26</v>
      </c>
      <c r="G28" s="55" t="s">
        <v>146</v>
      </c>
      <c r="H28" s="187"/>
      <c r="I28" s="21"/>
      <c r="J28" s="103">
        <f>J32+J29</f>
        <v>175.10000000000002</v>
      </c>
      <c r="K28" s="103">
        <f>K32+K29</f>
        <v>82.5</v>
      </c>
      <c r="L28" s="165">
        <f t="shared" si="0"/>
        <v>0.47115933752141625</v>
      </c>
    </row>
    <row r="29" spans="1:12" ht="81">
      <c r="A29" s="39"/>
      <c r="B29" s="34"/>
      <c r="C29" s="174" t="s">
        <v>385</v>
      </c>
      <c r="D29" s="60" t="s">
        <v>20</v>
      </c>
      <c r="E29" s="56" t="s">
        <v>24</v>
      </c>
      <c r="F29" s="57" t="s">
        <v>26</v>
      </c>
      <c r="G29" s="57" t="s">
        <v>386</v>
      </c>
      <c r="H29" s="188"/>
      <c r="I29" s="21"/>
      <c r="J29" s="103">
        <f>J30</f>
        <v>10</v>
      </c>
      <c r="K29" s="189">
        <f>K30</f>
        <v>0</v>
      </c>
      <c r="L29" s="190">
        <f t="shared" si="0"/>
        <v>0</v>
      </c>
    </row>
    <row r="30" spans="1:12" ht="60.75">
      <c r="A30" s="39"/>
      <c r="B30" s="34"/>
      <c r="C30" s="191" t="s">
        <v>387</v>
      </c>
      <c r="D30" s="54" t="s">
        <v>20</v>
      </c>
      <c r="E30" s="55" t="s">
        <v>24</v>
      </c>
      <c r="F30" s="55" t="s">
        <v>26</v>
      </c>
      <c r="G30" s="55" t="s">
        <v>388</v>
      </c>
      <c r="H30" s="52"/>
      <c r="I30" s="20"/>
      <c r="J30" s="104">
        <f>J31</f>
        <v>10</v>
      </c>
      <c r="K30" s="192">
        <f>K31</f>
        <v>0</v>
      </c>
      <c r="L30" s="193">
        <f t="shared" si="0"/>
        <v>0</v>
      </c>
    </row>
    <row r="31" spans="1:12" ht="40.5">
      <c r="A31" s="39"/>
      <c r="B31" s="34"/>
      <c r="C31" s="33" t="s">
        <v>170</v>
      </c>
      <c r="D31" s="194" t="s">
        <v>20</v>
      </c>
      <c r="E31" s="59" t="s">
        <v>24</v>
      </c>
      <c r="F31" s="59" t="s">
        <v>26</v>
      </c>
      <c r="G31" s="59" t="s">
        <v>388</v>
      </c>
      <c r="H31" s="59" t="s">
        <v>31</v>
      </c>
      <c r="I31" s="23" t="s">
        <v>169</v>
      </c>
      <c r="J31" s="63">
        <v>10</v>
      </c>
      <c r="K31" s="63">
        <v>0</v>
      </c>
      <c r="L31" s="166">
        <f t="shared" si="0"/>
        <v>0</v>
      </c>
    </row>
    <row r="32" spans="1:12" ht="81">
      <c r="A32" s="39"/>
      <c r="B32" s="34"/>
      <c r="C32" s="174" t="s">
        <v>237</v>
      </c>
      <c r="D32" s="60" t="s">
        <v>20</v>
      </c>
      <c r="E32" s="56" t="s">
        <v>24</v>
      </c>
      <c r="F32" s="57" t="s">
        <v>26</v>
      </c>
      <c r="G32" s="57" t="s">
        <v>147</v>
      </c>
      <c r="H32" s="188"/>
      <c r="I32" s="21"/>
      <c r="J32" s="103">
        <f>J35+J37+J33</f>
        <v>165.10000000000002</v>
      </c>
      <c r="K32" s="103">
        <f>K35+K37+K33</f>
        <v>82.5</v>
      </c>
      <c r="L32" s="165">
        <f t="shared" si="0"/>
        <v>0.49969715324046027</v>
      </c>
    </row>
    <row r="33" spans="1:12" ht="60.75">
      <c r="A33" s="39"/>
      <c r="B33" s="34"/>
      <c r="C33" s="191" t="s">
        <v>261</v>
      </c>
      <c r="D33" s="55" t="s">
        <v>20</v>
      </c>
      <c r="E33" s="54" t="s">
        <v>24</v>
      </c>
      <c r="F33" s="54" t="s">
        <v>26</v>
      </c>
      <c r="G33" s="54" t="s">
        <v>262</v>
      </c>
      <c r="H33" s="65"/>
      <c r="I33" s="55"/>
      <c r="J33" s="104">
        <f>J34</f>
        <v>98.7</v>
      </c>
      <c r="K33" s="104">
        <f>K34</f>
        <v>49.3</v>
      </c>
      <c r="L33" s="195">
        <f t="shared" si="0"/>
        <v>0.4994934143870314</v>
      </c>
    </row>
    <row r="34" spans="1:12" ht="60.75">
      <c r="A34" s="39"/>
      <c r="B34" s="34"/>
      <c r="C34" s="70" t="s">
        <v>263</v>
      </c>
      <c r="D34" s="59" t="s">
        <v>20</v>
      </c>
      <c r="E34" s="59" t="s">
        <v>24</v>
      </c>
      <c r="F34" s="59" t="s">
        <v>26</v>
      </c>
      <c r="G34" s="59" t="s">
        <v>262</v>
      </c>
      <c r="H34" s="59" t="s">
        <v>260</v>
      </c>
      <c r="I34" s="59" t="s">
        <v>150</v>
      </c>
      <c r="J34" s="63">
        <v>98.7</v>
      </c>
      <c r="K34" s="196">
        <v>49.3</v>
      </c>
      <c r="L34" s="197">
        <f t="shared" si="0"/>
        <v>0.4994934143870314</v>
      </c>
    </row>
    <row r="35" spans="1:12" ht="60.75">
      <c r="A35" s="39"/>
      <c r="B35" s="34"/>
      <c r="C35" s="61" t="s">
        <v>245</v>
      </c>
      <c r="D35" s="54" t="s">
        <v>20</v>
      </c>
      <c r="E35" s="55" t="s">
        <v>24</v>
      </c>
      <c r="F35" s="55" t="s">
        <v>26</v>
      </c>
      <c r="G35" s="55" t="s">
        <v>178</v>
      </c>
      <c r="H35" s="55"/>
      <c r="I35" s="20"/>
      <c r="J35" s="104">
        <f>J36</f>
        <v>66.4</v>
      </c>
      <c r="K35" s="104">
        <f>K36</f>
        <v>33.2</v>
      </c>
      <c r="L35" s="179">
        <f t="shared" si="0"/>
        <v>0.5</v>
      </c>
    </row>
    <row r="36" spans="1:12" ht="60.75">
      <c r="A36" s="39"/>
      <c r="B36" s="34"/>
      <c r="C36" s="198" t="s">
        <v>195</v>
      </c>
      <c r="D36" s="23" t="s">
        <v>20</v>
      </c>
      <c r="E36" s="59" t="s">
        <v>24</v>
      </c>
      <c r="F36" s="59" t="s">
        <v>26</v>
      </c>
      <c r="G36" s="59" t="s">
        <v>178</v>
      </c>
      <c r="H36" s="59" t="s">
        <v>260</v>
      </c>
      <c r="I36" s="23" t="s">
        <v>150</v>
      </c>
      <c r="J36" s="62">
        <v>66.4</v>
      </c>
      <c r="K36" s="196">
        <v>33.2</v>
      </c>
      <c r="L36" s="180">
        <f t="shared" si="0"/>
        <v>0.5</v>
      </c>
    </row>
    <row r="37" spans="1:12" ht="60.75" hidden="1">
      <c r="A37" s="39"/>
      <c r="B37" s="34"/>
      <c r="C37" s="61" t="s">
        <v>246</v>
      </c>
      <c r="D37" s="54" t="s">
        <v>20</v>
      </c>
      <c r="E37" s="55" t="s">
        <v>24</v>
      </c>
      <c r="F37" s="55" t="s">
        <v>26</v>
      </c>
      <c r="G37" s="55" t="s">
        <v>177</v>
      </c>
      <c r="H37" s="55"/>
      <c r="I37" s="20"/>
      <c r="J37" s="104">
        <f>J38</f>
        <v>0</v>
      </c>
      <c r="K37" s="104">
        <f>K38</f>
        <v>0</v>
      </c>
      <c r="L37" s="166" t="e">
        <f t="shared" si="0"/>
        <v>#DIV/0!</v>
      </c>
    </row>
    <row r="38" spans="1:12" ht="60.75" hidden="1">
      <c r="A38" s="39"/>
      <c r="B38" s="34"/>
      <c r="C38" s="198" t="s">
        <v>195</v>
      </c>
      <c r="D38" s="23" t="s">
        <v>20</v>
      </c>
      <c r="E38" s="59" t="s">
        <v>24</v>
      </c>
      <c r="F38" s="59" t="s">
        <v>26</v>
      </c>
      <c r="G38" s="59" t="s">
        <v>177</v>
      </c>
      <c r="H38" s="59" t="s">
        <v>149</v>
      </c>
      <c r="I38" s="23" t="s">
        <v>150</v>
      </c>
      <c r="J38" s="62">
        <v>0</v>
      </c>
      <c r="K38" s="62">
        <v>0</v>
      </c>
      <c r="L38" s="165" t="e">
        <f t="shared" si="0"/>
        <v>#DIV/0!</v>
      </c>
    </row>
    <row r="39" spans="1:12" ht="20.25">
      <c r="A39" s="39"/>
      <c r="B39" s="34"/>
      <c r="C39" s="199" t="s">
        <v>238</v>
      </c>
      <c r="D39" s="60" t="s">
        <v>20</v>
      </c>
      <c r="E39" s="58" t="s">
        <v>24</v>
      </c>
      <c r="F39" s="58" t="s">
        <v>239</v>
      </c>
      <c r="G39" s="58"/>
      <c r="H39" s="60"/>
      <c r="I39" s="21"/>
      <c r="J39" s="103">
        <f aca="true" t="shared" si="1" ref="J39:K42">J40</f>
        <v>68</v>
      </c>
      <c r="K39" s="103">
        <f t="shared" si="1"/>
        <v>34</v>
      </c>
      <c r="L39" s="165">
        <f t="shared" si="0"/>
        <v>0.5</v>
      </c>
    </row>
    <row r="40" spans="1:12" ht="20.25">
      <c r="A40" s="39"/>
      <c r="B40" s="34"/>
      <c r="C40" s="186" t="s">
        <v>144</v>
      </c>
      <c r="D40" s="60" t="s">
        <v>20</v>
      </c>
      <c r="E40" s="54" t="s">
        <v>24</v>
      </c>
      <c r="F40" s="55" t="s">
        <v>239</v>
      </c>
      <c r="G40" s="55" t="s">
        <v>146</v>
      </c>
      <c r="H40" s="187"/>
      <c r="I40" s="21"/>
      <c r="J40" s="103">
        <f t="shared" si="1"/>
        <v>68</v>
      </c>
      <c r="K40" s="103">
        <f t="shared" si="1"/>
        <v>34</v>
      </c>
      <c r="L40" s="165">
        <f t="shared" si="0"/>
        <v>0.5</v>
      </c>
    </row>
    <row r="41" spans="1:12" ht="81">
      <c r="A41" s="39"/>
      <c r="B41" s="34"/>
      <c r="C41" s="174" t="s">
        <v>237</v>
      </c>
      <c r="D41" s="60" t="s">
        <v>20</v>
      </c>
      <c r="E41" s="56" t="s">
        <v>24</v>
      </c>
      <c r="F41" s="57" t="s">
        <v>239</v>
      </c>
      <c r="G41" s="57" t="s">
        <v>147</v>
      </c>
      <c r="H41" s="188"/>
      <c r="I41" s="21"/>
      <c r="J41" s="103">
        <f t="shared" si="1"/>
        <v>68</v>
      </c>
      <c r="K41" s="103">
        <f t="shared" si="1"/>
        <v>34</v>
      </c>
      <c r="L41" s="165">
        <f t="shared" si="0"/>
        <v>0.5</v>
      </c>
    </row>
    <row r="42" spans="1:12" ht="81">
      <c r="A42" s="39"/>
      <c r="B42" s="34"/>
      <c r="C42" s="61" t="s">
        <v>247</v>
      </c>
      <c r="D42" s="54" t="s">
        <v>20</v>
      </c>
      <c r="E42" s="55" t="s">
        <v>24</v>
      </c>
      <c r="F42" s="55" t="s">
        <v>239</v>
      </c>
      <c r="G42" s="55" t="s">
        <v>148</v>
      </c>
      <c r="H42" s="55"/>
      <c r="I42" s="20"/>
      <c r="J42" s="105">
        <f t="shared" si="1"/>
        <v>68</v>
      </c>
      <c r="K42" s="105">
        <f t="shared" si="1"/>
        <v>34</v>
      </c>
      <c r="L42" s="200">
        <f t="shared" si="0"/>
        <v>0.5</v>
      </c>
    </row>
    <row r="43" spans="1:12" ht="60.75">
      <c r="A43" s="39"/>
      <c r="B43" s="34"/>
      <c r="C43" s="198" t="s">
        <v>195</v>
      </c>
      <c r="D43" s="23" t="s">
        <v>20</v>
      </c>
      <c r="E43" s="59" t="s">
        <v>24</v>
      </c>
      <c r="F43" s="59" t="s">
        <v>239</v>
      </c>
      <c r="G43" s="59" t="s">
        <v>148</v>
      </c>
      <c r="H43" s="59" t="s">
        <v>260</v>
      </c>
      <c r="I43" s="23" t="s">
        <v>150</v>
      </c>
      <c r="J43" s="62">
        <v>68</v>
      </c>
      <c r="K43" s="62">
        <v>34</v>
      </c>
      <c r="L43" s="201">
        <f t="shared" si="0"/>
        <v>0.5</v>
      </c>
    </row>
    <row r="44" spans="1:12" ht="20.25">
      <c r="A44" s="39"/>
      <c r="B44" s="34"/>
      <c r="C44" s="12" t="s">
        <v>42</v>
      </c>
      <c r="D44" s="13" t="s">
        <v>20</v>
      </c>
      <c r="E44" s="13" t="s">
        <v>24</v>
      </c>
      <c r="F44" s="13" t="s">
        <v>37</v>
      </c>
      <c r="G44" s="13"/>
      <c r="H44" s="13"/>
      <c r="I44" s="13"/>
      <c r="J44" s="40">
        <f aca="true" t="shared" si="2" ref="J44:K46">J45</f>
        <v>250</v>
      </c>
      <c r="K44" s="40">
        <f t="shared" si="2"/>
        <v>0</v>
      </c>
      <c r="L44" s="165">
        <f t="shared" si="0"/>
        <v>0</v>
      </c>
    </row>
    <row r="45" spans="1:12" ht="20.25">
      <c r="A45" s="39"/>
      <c r="B45" s="34"/>
      <c r="C45" s="12" t="s">
        <v>42</v>
      </c>
      <c r="D45" s="13" t="s">
        <v>20</v>
      </c>
      <c r="E45" s="13" t="s">
        <v>24</v>
      </c>
      <c r="F45" s="13" t="s">
        <v>37</v>
      </c>
      <c r="G45" s="13" t="s">
        <v>43</v>
      </c>
      <c r="H45" s="13" t="s">
        <v>22</v>
      </c>
      <c r="I45" s="13" t="s">
        <v>22</v>
      </c>
      <c r="J45" s="40">
        <f t="shared" si="2"/>
        <v>250</v>
      </c>
      <c r="K45" s="40">
        <f t="shared" si="2"/>
        <v>0</v>
      </c>
      <c r="L45" s="165">
        <f t="shared" si="0"/>
        <v>0</v>
      </c>
    </row>
    <row r="46" spans="1:12" ht="20.25">
      <c r="A46" s="39"/>
      <c r="B46" s="34"/>
      <c r="C46" s="202" t="s">
        <v>44</v>
      </c>
      <c r="D46" s="203" t="s">
        <v>20</v>
      </c>
      <c r="E46" s="203" t="s">
        <v>24</v>
      </c>
      <c r="F46" s="203" t="s">
        <v>37</v>
      </c>
      <c r="G46" s="203" t="s">
        <v>45</v>
      </c>
      <c r="H46" s="203"/>
      <c r="I46" s="203"/>
      <c r="J46" s="47">
        <f t="shared" si="2"/>
        <v>250</v>
      </c>
      <c r="K46" s="47">
        <f t="shared" si="2"/>
        <v>0</v>
      </c>
      <c r="L46" s="200">
        <f t="shared" si="0"/>
        <v>0</v>
      </c>
    </row>
    <row r="47" spans="1:12" ht="20.25">
      <c r="A47" s="39"/>
      <c r="B47" s="34"/>
      <c r="C47" s="181" t="s">
        <v>265</v>
      </c>
      <c r="D47" s="21" t="s">
        <v>20</v>
      </c>
      <c r="E47" s="21" t="s">
        <v>24</v>
      </c>
      <c r="F47" s="21" t="s">
        <v>37</v>
      </c>
      <c r="G47" s="21" t="s">
        <v>45</v>
      </c>
      <c r="H47" s="14" t="s">
        <v>264</v>
      </c>
      <c r="I47" s="23" t="s">
        <v>32</v>
      </c>
      <c r="J47" s="41">
        <v>250</v>
      </c>
      <c r="K47" s="41"/>
      <c r="L47" s="201">
        <f t="shared" si="0"/>
        <v>0</v>
      </c>
    </row>
    <row r="48" spans="1:12" ht="20.25">
      <c r="A48" s="39"/>
      <c r="B48" s="34"/>
      <c r="C48" s="12" t="s">
        <v>46</v>
      </c>
      <c r="D48" s="13" t="s">
        <v>20</v>
      </c>
      <c r="E48" s="13" t="s">
        <v>24</v>
      </c>
      <c r="F48" s="13" t="s">
        <v>229</v>
      </c>
      <c r="G48" s="13"/>
      <c r="H48" s="13"/>
      <c r="I48" s="13"/>
      <c r="J48" s="40">
        <f>J49+J53+J67</f>
        <v>784.6999999999999</v>
      </c>
      <c r="K48" s="40">
        <f>K49+K53+K67</f>
        <v>251.3</v>
      </c>
      <c r="L48" s="165">
        <f t="shared" si="0"/>
        <v>0.32024977698483503</v>
      </c>
    </row>
    <row r="49" spans="1:12" ht="60.75">
      <c r="A49" s="39"/>
      <c r="B49" s="34"/>
      <c r="C49" s="12" t="s">
        <v>48</v>
      </c>
      <c r="D49" s="13" t="s">
        <v>20</v>
      </c>
      <c r="E49" s="13" t="s">
        <v>24</v>
      </c>
      <c r="F49" s="13" t="s">
        <v>229</v>
      </c>
      <c r="G49" s="13" t="s">
        <v>49</v>
      </c>
      <c r="H49" s="204"/>
      <c r="I49" s="13"/>
      <c r="J49" s="40">
        <f>J50</f>
        <v>100</v>
      </c>
      <c r="K49" s="40">
        <f>K50</f>
        <v>14.6</v>
      </c>
      <c r="L49" s="165">
        <f t="shared" si="0"/>
        <v>0.146</v>
      </c>
    </row>
    <row r="50" spans="1:12" ht="60.75">
      <c r="A50" s="39"/>
      <c r="B50" s="34"/>
      <c r="C50" s="12" t="s">
        <v>50</v>
      </c>
      <c r="D50" s="13" t="s">
        <v>20</v>
      </c>
      <c r="E50" s="13" t="s">
        <v>24</v>
      </c>
      <c r="F50" s="13" t="s">
        <v>229</v>
      </c>
      <c r="G50" s="13" t="s">
        <v>51</v>
      </c>
      <c r="H50" s="13"/>
      <c r="I50" s="13"/>
      <c r="J50" s="40">
        <f>J52</f>
        <v>100</v>
      </c>
      <c r="K50" s="40">
        <f>K52</f>
        <v>14.6</v>
      </c>
      <c r="L50" s="165">
        <f t="shared" si="0"/>
        <v>0.146</v>
      </c>
    </row>
    <row r="51" spans="1:12" ht="20.25">
      <c r="A51" s="39"/>
      <c r="B51" s="34"/>
      <c r="C51" s="202" t="s">
        <v>219</v>
      </c>
      <c r="D51" s="203" t="s">
        <v>20</v>
      </c>
      <c r="E51" s="203" t="s">
        <v>24</v>
      </c>
      <c r="F51" s="203" t="s">
        <v>229</v>
      </c>
      <c r="G51" s="203" t="s">
        <v>218</v>
      </c>
      <c r="H51" s="205"/>
      <c r="I51" s="203"/>
      <c r="J51" s="47">
        <f>J52</f>
        <v>100</v>
      </c>
      <c r="K51" s="47">
        <f>K52</f>
        <v>14.6</v>
      </c>
      <c r="L51" s="200">
        <f t="shared" si="0"/>
        <v>0.146</v>
      </c>
    </row>
    <row r="52" spans="1:12" ht="20.25">
      <c r="A52" s="39"/>
      <c r="B52" s="34"/>
      <c r="C52" s="206" t="s">
        <v>35</v>
      </c>
      <c r="D52" s="23" t="s">
        <v>20</v>
      </c>
      <c r="E52" s="23" t="s">
        <v>24</v>
      </c>
      <c r="F52" s="23" t="s">
        <v>229</v>
      </c>
      <c r="G52" s="23" t="s">
        <v>218</v>
      </c>
      <c r="H52" s="207" t="s">
        <v>31</v>
      </c>
      <c r="I52" s="23" t="s">
        <v>32</v>
      </c>
      <c r="J52" s="46">
        <v>100</v>
      </c>
      <c r="K52" s="46">
        <v>14.6</v>
      </c>
      <c r="L52" s="201">
        <f t="shared" si="0"/>
        <v>0.146</v>
      </c>
    </row>
    <row r="53" spans="1:12" ht="40.5">
      <c r="A53" s="39"/>
      <c r="B53" s="34"/>
      <c r="C53" s="12" t="s">
        <v>52</v>
      </c>
      <c r="D53" s="13" t="s">
        <v>20</v>
      </c>
      <c r="E53" s="13" t="s">
        <v>24</v>
      </c>
      <c r="F53" s="13" t="s">
        <v>229</v>
      </c>
      <c r="G53" s="13" t="s">
        <v>53</v>
      </c>
      <c r="H53" s="14"/>
      <c r="I53" s="13"/>
      <c r="J53" s="40">
        <f>J54</f>
        <v>590.3</v>
      </c>
      <c r="K53" s="40">
        <f>K54</f>
        <v>189.5</v>
      </c>
      <c r="L53" s="165">
        <f t="shared" si="0"/>
        <v>0.3210232085380315</v>
      </c>
    </row>
    <row r="54" spans="1:12" ht="20.25">
      <c r="A54" s="39"/>
      <c r="B54" s="34"/>
      <c r="C54" s="208" t="s">
        <v>54</v>
      </c>
      <c r="D54" s="16" t="s">
        <v>20</v>
      </c>
      <c r="E54" s="16" t="s">
        <v>24</v>
      </c>
      <c r="F54" s="16" t="s">
        <v>229</v>
      </c>
      <c r="G54" s="16" t="s">
        <v>55</v>
      </c>
      <c r="H54" s="15"/>
      <c r="I54" s="16"/>
      <c r="J54" s="43">
        <f>J55+J57+J59+J61+J63+J65</f>
        <v>590.3</v>
      </c>
      <c r="K54" s="43">
        <f>K55+K57+K59+K61+K63+K65</f>
        <v>189.5</v>
      </c>
      <c r="L54" s="165">
        <f t="shared" si="0"/>
        <v>0.3210232085380315</v>
      </c>
    </row>
    <row r="55" spans="1:12" ht="60.75">
      <c r="A55" s="39"/>
      <c r="B55" s="34"/>
      <c r="C55" s="209" t="s">
        <v>197</v>
      </c>
      <c r="D55" s="18" t="s">
        <v>20</v>
      </c>
      <c r="E55" s="18" t="s">
        <v>24</v>
      </c>
      <c r="F55" s="18" t="s">
        <v>229</v>
      </c>
      <c r="G55" s="18" t="s">
        <v>56</v>
      </c>
      <c r="H55" s="17"/>
      <c r="I55" s="18"/>
      <c r="J55" s="42">
        <f>J56</f>
        <v>34.5</v>
      </c>
      <c r="K55" s="42">
        <f>K56</f>
        <v>1.1</v>
      </c>
      <c r="L55" s="200">
        <f t="shared" si="0"/>
        <v>0.0318840579710145</v>
      </c>
    </row>
    <row r="56" spans="1:12" ht="20.25">
      <c r="A56" s="39"/>
      <c r="B56" s="34"/>
      <c r="C56" s="210" t="s">
        <v>35</v>
      </c>
      <c r="D56" s="21" t="s">
        <v>20</v>
      </c>
      <c r="E56" s="21" t="s">
        <v>24</v>
      </c>
      <c r="F56" s="21" t="s">
        <v>229</v>
      </c>
      <c r="G56" s="21" t="s">
        <v>56</v>
      </c>
      <c r="H56" s="14" t="s">
        <v>31</v>
      </c>
      <c r="I56" s="21" t="s">
        <v>32</v>
      </c>
      <c r="J56" s="41">
        <v>34.5</v>
      </c>
      <c r="K56" s="41">
        <v>1.1</v>
      </c>
      <c r="L56" s="201">
        <f t="shared" si="0"/>
        <v>0.0318840579710145</v>
      </c>
    </row>
    <row r="57" spans="1:12" ht="40.5">
      <c r="A57" s="39"/>
      <c r="B57" s="34"/>
      <c r="C57" s="71" t="s">
        <v>57</v>
      </c>
      <c r="D57" s="18" t="s">
        <v>20</v>
      </c>
      <c r="E57" s="18" t="s">
        <v>24</v>
      </c>
      <c r="F57" s="18" t="s">
        <v>229</v>
      </c>
      <c r="G57" s="18" t="s">
        <v>58</v>
      </c>
      <c r="H57" s="17"/>
      <c r="I57" s="20"/>
      <c r="J57" s="42">
        <f>J58</f>
        <v>54.3</v>
      </c>
      <c r="K57" s="42">
        <f>K58</f>
        <v>24.9</v>
      </c>
      <c r="L57" s="200">
        <f t="shared" si="0"/>
        <v>0.4585635359116022</v>
      </c>
    </row>
    <row r="58" spans="1:12" ht="20.25">
      <c r="A58" s="39"/>
      <c r="B58" s="34"/>
      <c r="C58" s="32" t="s">
        <v>35</v>
      </c>
      <c r="D58" s="21" t="s">
        <v>20</v>
      </c>
      <c r="E58" s="21" t="s">
        <v>24</v>
      </c>
      <c r="F58" s="21" t="s">
        <v>229</v>
      </c>
      <c r="G58" s="21" t="s">
        <v>58</v>
      </c>
      <c r="H58" s="14" t="s">
        <v>31</v>
      </c>
      <c r="I58" s="21" t="s">
        <v>32</v>
      </c>
      <c r="J58" s="41">
        <v>54.3</v>
      </c>
      <c r="K58" s="41">
        <v>24.9</v>
      </c>
      <c r="L58" s="201">
        <f t="shared" si="0"/>
        <v>0.4585635359116022</v>
      </c>
    </row>
    <row r="59" spans="1:12" ht="40.5">
      <c r="A59" s="39"/>
      <c r="B59" s="34"/>
      <c r="C59" s="211" t="s">
        <v>188</v>
      </c>
      <c r="D59" s="18" t="s">
        <v>20</v>
      </c>
      <c r="E59" s="18" t="s">
        <v>24</v>
      </c>
      <c r="F59" s="18" t="s">
        <v>229</v>
      </c>
      <c r="G59" s="18" t="s">
        <v>187</v>
      </c>
      <c r="H59" s="17"/>
      <c r="I59" s="20"/>
      <c r="J59" s="42">
        <f>J60</f>
        <v>151.5</v>
      </c>
      <c r="K59" s="42">
        <f>K60</f>
        <v>27.1</v>
      </c>
      <c r="L59" s="200">
        <f t="shared" si="0"/>
        <v>0.1788778877887789</v>
      </c>
    </row>
    <row r="60" spans="1:12" ht="20.25">
      <c r="A60" s="39"/>
      <c r="B60" s="34"/>
      <c r="C60" s="32" t="s">
        <v>35</v>
      </c>
      <c r="D60" s="21" t="s">
        <v>20</v>
      </c>
      <c r="E60" s="21" t="s">
        <v>24</v>
      </c>
      <c r="F60" s="21" t="s">
        <v>229</v>
      </c>
      <c r="G60" s="21" t="s">
        <v>187</v>
      </c>
      <c r="H60" s="14" t="s">
        <v>31</v>
      </c>
      <c r="I60" s="21" t="s">
        <v>32</v>
      </c>
      <c r="J60" s="41">
        <v>151.5</v>
      </c>
      <c r="K60" s="41">
        <v>27.1</v>
      </c>
      <c r="L60" s="201">
        <f t="shared" si="0"/>
        <v>0.1788778877887789</v>
      </c>
    </row>
    <row r="61" spans="1:12" ht="40.5">
      <c r="A61" s="39"/>
      <c r="B61" s="34"/>
      <c r="C61" s="71" t="s">
        <v>203</v>
      </c>
      <c r="D61" s="18" t="s">
        <v>20</v>
      </c>
      <c r="E61" s="18" t="s">
        <v>24</v>
      </c>
      <c r="F61" s="18" t="s">
        <v>229</v>
      </c>
      <c r="G61" s="18" t="s">
        <v>202</v>
      </c>
      <c r="H61" s="17"/>
      <c r="I61" s="20"/>
      <c r="J61" s="42">
        <f>J62</f>
        <v>350</v>
      </c>
      <c r="K61" s="42">
        <f>K62</f>
        <v>136.4</v>
      </c>
      <c r="L61" s="200">
        <f t="shared" si="0"/>
        <v>0.38971428571428574</v>
      </c>
    </row>
    <row r="62" spans="1:12" ht="20.25">
      <c r="A62" s="39"/>
      <c r="B62" s="34"/>
      <c r="C62" s="33" t="s">
        <v>35</v>
      </c>
      <c r="D62" s="23" t="s">
        <v>20</v>
      </c>
      <c r="E62" s="23" t="s">
        <v>24</v>
      </c>
      <c r="F62" s="23" t="s">
        <v>229</v>
      </c>
      <c r="G62" s="23" t="s">
        <v>202</v>
      </c>
      <c r="H62" s="207" t="s">
        <v>31</v>
      </c>
      <c r="I62" s="23" t="s">
        <v>32</v>
      </c>
      <c r="J62" s="46">
        <v>350</v>
      </c>
      <c r="K62" s="46">
        <v>136.4</v>
      </c>
      <c r="L62" s="201">
        <f t="shared" si="0"/>
        <v>0.38971428571428574</v>
      </c>
    </row>
    <row r="63" spans="1:12" ht="60.75" hidden="1">
      <c r="A63" s="39"/>
      <c r="B63" s="34"/>
      <c r="C63" s="71" t="s">
        <v>204</v>
      </c>
      <c r="D63" s="18" t="s">
        <v>20</v>
      </c>
      <c r="E63" s="18" t="s">
        <v>24</v>
      </c>
      <c r="F63" s="18" t="s">
        <v>47</v>
      </c>
      <c r="G63" s="18" t="s">
        <v>205</v>
      </c>
      <c r="H63" s="17"/>
      <c r="I63" s="20"/>
      <c r="J63" s="42">
        <f>J64</f>
        <v>0</v>
      </c>
      <c r="K63" s="42">
        <f>K64</f>
        <v>0</v>
      </c>
      <c r="L63" s="165" t="e">
        <f t="shared" si="0"/>
        <v>#DIV/0!</v>
      </c>
    </row>
    <row r="64" spans="1:12" ht="20.25" hidden="1">
      <c r="A64" s="39"/>
      <c r="B64" s="34"/>
      <c r="C64" s="33" t="s">
        <v>107</v>
      </c>
      <c r="D64" s="23" t="s">
        <v>20</v>
      </c>
      <c r="E64" s="23" t="s">
        <v>24</v>
      </c>
      <c r="F64" s="23" t="s">
        <v>47</v>
      </c>
      <c r="G64" s="23" t="s">
        <v>205</v>
      </c>
      <c r="H64" s="207" t="s">
        <v>31</v>
      </c>
      <c r="I64" s="23" t="s">
        <v>108</v>
      </c>
      <c r="J64" s="46">
        <v>0</v>
      </c>
      <c r="K64" s="46">
        <v>0</v>
      </c>
      <c r="L64" s="165" t="e">
        <f t="shared" si="0"/>
        <v>#DIV/0!</v>
      </c>
    </row>
    <row r="65" spans="1:12" ht="40.5" hidden="1">
      <c r="A65" s="39"/>
      <c r="B65" s="34"/>
      <c r="C65" s="71" t="s">
        <v>253</v>
      </c>
      <c r="D65" s="55" t="s">
        <v>20</v>
      </c>
      <c r="E65" s="184" t="s">
        <v>24</v>
      </c>
      <c r="F65" s="18" t="s">
        <v>229</v>
      </c>
      <c r="G65" s="18" t="s">
        <v>252</v>
      </c>
      <c r="H65" s="212"/>
      <c r="I65" s="20"/>
      <c r="J65" s="106">
        <f>J66</f>
        <v>0</v>
      </c>
      <c r="K65" s="106">
        <f>K66</f>
        <v>0</v>
      </c>
      <c r="L65" s="165" t="e">
        <f t="shared" si="0"/>
        <v>#DIV/0!</v>
      </c>
    </row>
    <row r="66" spans="1:12" ht="20.25" hidden="1">
      <c r="A66" s="39"/>
      <c r="B66" s="34"/>
      <c r="C66" s="33" t="s">
        <v>107</v>
      </c>
      <c r="D66" s="23" t="s">
        <v>20</v>
      </c>
      <c r="E66" s="23" t="s">
        <v>24</v>
      </c>
      <c r="F66" s="23" t="s">
        <v>229</v>
      </c>
      <c r="G66" s="23" t="s">
        <v>252</v>
      </c>
      <c r="H66" s="213" t="s">
        <v>31</v>
      </c>
      <c r="I66" s="23" t="s">
        <v>108</v>
      </c>
      <c r="J66" s="46">
        <v>0</v>
      </c>
      <c r="K66" s="46">
        <v>0</v>
      </c>
      <c r="L66" s="165" t="e">
        <f t="shared" si="0"/>
        <v>#DIV/0!</v>
      </c>
    </row>
    <row r="67" spans="1:12" ht="20.25">
      <c r="A67" s="39"/>
      <c r="B67" s="34"/>
      <c r="C67" s="214" t="s">
        <v>144</v>
      </c>
      <c r="D67" s="215" t="s">
        <v>20</v>
      </c>
      <c r="E67" s="54" t="s">
        <v>24</v>
      </c>
      <c r="F67" s="55" t="s">
        <v>229</v>
      </c>
      <c r="G67" s="55" t="s">
        <v>146</v>
      </c>
      <c r="H67" s="187"/>
      <c r="I67" s="216"/>
      <c r="J67" s="107">
        <f aca="true" t="shared" si="3" ref="J67:K69">J68</f>
        <v>94.4</v>
      </c>
      <c r="K67" s="107">
        <f t="shared" si="3"/>
        <v>47.2</v>
      </c>
      <c r="L67" s="165">
        <f t="shared" si="0"/>
        <v>0.5</v>
      </c>
    </row>
    <row r="68" spans="1:12" ht="81">
      <c r="A68" s="39"/>
      <c r="B68" s="34"/>
      <c r="C68" s="217" t="s">
        <v>237</v>
      </c>
      <c r="D68" s="215" t="s">
        <v>20</v>
      </c>
      <c r="E68" s="56" t="s">
        <v>24</v>
      </c>
      <c r="F68" s="57" t="s">
        <v>229</v>
      </c>
      <c r="G68" s="57" t="s">
        <v>147</v>
      </c>
      <c r="H68" s="188"/>
      <c r="I68" s="216"/>
      <c r="J68" s="107">
        <f t="shared" si="3"/>
        <v>94.4</v>
      </c>
      <c r="K68" s="107">
        <f t="shared" si="3"/>
        <v>47.2</v>
      </c>
      <c r="L68" s="165">
        <f t="shared" si="0"/>
        <v>0.5</v>
      </c>
    </row>
    <row r="69" spans="1:12" ht="81">
      <c r="A69" s="39"/>
      <c r="B69" s="34"/>
      <c r="C69" s="218" t="s">
        <v>266</v>
      </c>
      <c r="D69" s="55" t="s">
        <v>20</v>
      </c>
      <c r="E69" s="55" t="s">
        <v>24</v>
      </c>
      <c r="F69" s="55" t="s">
        <v>229</v>
      </c>
      <c r="G69" s="55" t="s">
        <v>250</v>
      </c>
      <c r="H69" s="55"/>
      <c r="I69" s="52"/>
      <c r="J69" s="64">
        <f t="shared" si="3"/>
        <v>94.4</v>
      </c>
      <c r="K69" s="64">
        <f t="shared" si="3"/>
        <v>47.2</v>
      </c>
      <c r="L69" s="179">
        <f t="shared" si="0"/>
        <v>0.5</v>
      </c>
    </row>
    <row r="70" spans="1:12" ht="60.75">
      <c r="A70" s="39"/>
      <c r="B70" s="34"/>
      <c r="C70" s="198" t="s">
        <v>249</v>
      </c>
      <c r="D70" s="23" t="s">
        <v>20</v>
      </c>
      <c r="E70" s="59" t="s">
        <v>24</v>
      </c>
      <c r="F70" s="59" t="s">
        <v>229</v>
      </c>
      <c r="G70" s="59" t="s">
        <v>250</v>
      </c>
      <c r="H70" s="59" t="s">
        <v>260</v>
      </c>
      <c r="I70" s="59" t="s">
        <v>150</v>
      </c>
      <c r="J70" s="46">
        <v>94.4</v>
      </c>
      <c r="K70" s="46">
        <v>47.2</v>
      </c>
      <c r="L70" s="166">
        <f t="shared" si="0"/>
        <v>0.5</v>
      </c>
    </row>
    <row r="71" spans="1:12" ht="20.25">
      <c r="A71" s="39"/>
      <c r="B71" s="34"/>
      <c r="C71" s="19" t="s">
        <v>59</v>
      </c>
      <c r="D71" s="13" t="s">
        <v>20</v>
      </c>
      <c r="E71" s="13" t="s">
        <v>60</v>
      </c>
      <c r="F71" s="13" t="s">
        <v>60</v>
      </c>
      <c r="G71" s="13"/>
      <c r="H71" s="13"/>
      <c r="I71" s="13"/>
      <c r="J71" s="40">
        <f aca="true" t="shared" si="4" ref="J71:K74">J72</f>
        <v>195.1</v>
      </c>
      <c r="K71" s="40">
        <f t="shared" si="4"/>
        <v>71.6</v>
      </c>
      <c r="L71" s="165">
        <f t="shared" si="0"/>
        <v>0.36699128651973345</v>
      </c>
    </row>
    <row r="72" spans="1:12" ht="20.25">
      <c r="A72" s="39"/>
      <c r="B72" s="34"/>
      <c r="C72" s="19" t="s">
        <v>61</v>
      </c>
      <c r="D72" s="13" t="s">
        <v>20</v>
      </c>
      <c r="E72" s="13" t="s">
        <v>60</v>
      </c>
      <c r="F72" s="13" t="s">
        <v>62</v>
      </c>
      <c r="G72" s="13"/>
      <c r="H72" s="13"/>
      <c r="I72" s="13"/>
      <c r="J72" s="40">
        <f t="shared" si="4"/>
        <v>195.1</v>
      </c>
      <c r="K72" s="40">
        <f t="shared" si="4"/>
        <v>71.6</v>
      </c>
      <c r="L72" s="165">
        <f t="shared" si="0"/>
        <v>0.36699128651973345</v>
      </c>
    </row>
    <row r="73" spans="1:12" ht="20.25">
      <c r="A73" s="39"/>
      <c r="B73" s="34"/>
      <c r="C73" s="19" t="s">
        <v>63</v>
      </c>
      <c r="D73" s="13" t="s">
        <v>20</v>
      </c>
      <c r="E73" s="13" t="s">
        <v>60</v>
      </c>
      <c r="F73" s="13" t="s">
        <v>62</v>
      </c>
      <c r="G73" s="13" t="s">
        <v>64</v>
      </c>
      <c r="H73" s="13"/>
      <c r="I73" s="13"/>
      <c r="J73" s="40">
        <f t="shared" si="4"/>
        <v>195.1</v>
      </c>
      <c r="K73" s="40">
        <f t="shared" si="4"/>
        <v>71.6</v>
      </c>
      <c r="L73" s="165">
        <f t="shared" si="0"/>
        <v>0.36699128651973345</v>
      </c>
    </row>
    <row r="74" spans="1:12" ht="40.5">
      <c r="A74" s="39"/>
      <c r="B74" s="34"/>
      <c r="C74" s="71" t="s">
        <v>65</v>
      </c>
      <c r="D74" s="18" t="s">
        <v>20</v>
      </c>
      <c r="E74" s="18" t="s">
        <v>60</v>
      </c>
      <c r="F74" s="18" t="s">
        <v>62</v>
      </c>
      <c r="G74" s="18" t="s">
        <v>66</v>
      </c>
      <c r="H74" s="18"/>
      <c r="I74" s="18"/>
      <c r="J74" s="48">
        <f t="shared" si="4"/>
        <v>195.1</v>
      </c>
      <c r="K74" s="48">
        <f t="shared" si="4"/>
        <v>71.6</v>
      </c>
      <c r="L74" s="179">
        <f t="shared" si="0"/>
        <v>0.36699128651973345</v>
      </c>
    </row>
    <row r="75" spans="1:12" ht="40.5">
      <c r="A75" s="39"/>
      <c r="B75" s="34"/>
      <c r="C75" s="33" t="s">
        <v>67</v>
      </c>
      <c r="D75" s="23" t="s">
        <v>20</v>
      </c>
      <c r="E75" s="23" t="s">
        <v>60</v>
      </c>
      <c r="F75" s="23" t="s">
        <v>62</v>
      </c>
      <c r="G75" s="23" t="s">
        <v>66</v>
      </c>
      <c r="H75" s="23" t="s">
        <v>31</v>
      </c>
      <c r="I75" s="23" t="s">
        <v>267</v>
      </c>
      <c r="J75" s="41">
        <v>195.1</v>
      </c>
      <c r="K75" s="41">
        <v>71.6</v>
      </c>
      <c r="L75" s="166">
        <f t="shared" si="0"/>
        <v>0.36699128651973345</v>
      </c>
    </row>
    <row r="76" spans="1:12" ht="40.5">
      <c r="A76" s="39"/>
      <c r="B76" s="34"/>
      <c r="C76" s="12" t="s">
        <v>68</v>
      </c>
      <c r="D76" s="13" t="s">
        <v>20</v>
      </c>
      <c r="E76" s="13" t="s">
        <v>69</v>
      </c>
      <c r="F76" s="13" t="s">
        <v>69</v>
      </c>
      <c r="G76" s="13" t="s">
        <v>22</v>
      </c>
      <c r="H76" s="13" t="s">
        <v>22</v>
      </c>
      <c r="I76" s="13" t="s">
        <v>22</v>
      </c>
      <c r="J76" s="40">
        <f>J77+J88</f>
        <v>251.8</v>
      </c>
      <c r="K76" s="40">
        <f>K77+K88</f>
        <v>135.3</v>
      </c>
      <c r="L76" s="165">
        <f t="shared" si="0"/>
        <v>0.5373312152501986</v>
      </c>
    </row>
    <row r="77" spans="1:12" ht="40.5">
      <c r="A77" s="39"/>
      <c r="B77" s="34"/>
      <c r="C77" s="19" t="s">
        <v>206</v>
      </c>
      <c r="D77" s="13" t="s">
        <v>20</v>
      </c>
      <c r="E77" s="13" t="s">
        <v>69</v>
      </c>
      <c r="F77" s="13" t="s">
        <v>207</v>
      </c>
      <c r="G77" s="13"/>
      <c r="H77" s="13"/>
      <c r="I77" s="13"/>
      <c r="J77" s="40">
        <f>J78+J81+J85</f>
        <v>51.8</v>
      </c>
      <c r="K77" s="40">
        <f>K78+K81+K85</f>
        <v>15.6</v>
      </c>
      <c r="L77" s="165">
        <f t="shared" si="0"/>
        <v>0.30115830115830117</v>
      </c>
    </row>
    <row r="78" spans="1:12" ht="40.5" hidden="1">
      <c r="A78" s="39"/>
      <c r="B78" s="34"/>
      <c r="C78" s="19" t="s">
        <v>208</v>
      </c>
      <c r="D78" s="13" t="s">
        <v>20</v>
      </c>
      <c r="E78" s="219" t="s">
        <v>69</v>
      </c>
      <c r="F78" s="13" t="s">
        <v>207</v>
      </c>
      <c r="G78" s="13" t="s">
        <v>209</v>
      </c>
      <c r="H78" s="13"/>
      <c r="I78" s="13"/>
      <c r="J78" s="40">
        <f>J79</f>
        <v>0</v>
      </c>
      <c r="K78" s="40">
        <f>K79</f>
        <v>0</v>
      </c>
      <c r="L78" s="165" t="e">
        <f t="shared" si="0"/>
        <v>#DIV/0!</v>
      </c>
    </row>
    <row r="79" spans="1:12" ht="60.75" hidden="1">
      <c r="A79" s="39"/>
      <c r="B79" s="34"/>
      <c r="C79" s="71" t="s">
        <v>210</v>
      </c>
      <c r="D79" s="18" t="s">
        <v>20</v>
      </c>
      <c r="E79" s="184" t="s">
        <v>69</v>
      </c>
      <c r="F79" s="18" t="s">
        <v>207</v>
      </c>
      <c r="G79" s="18" t="s">
        <v>211</v>
      </c>
      <c r="H79" s="20"/>
      <c r="I79" s="20"/>
      <c r="J79" s="42">
        <f>J80</f>
        <v>0</v>
      </c>
      <c r="K79" s="42">
        <f>K80</f>
        <v>0</v>
      </c>
      <c r="L79" s="165" t="e">
        <f t="shared" si="0"/>
        <v>#DIV/0!</v>
      </c>
    </row>
    <row r="80" spans="1:12" ht="20.25" hidden="1">
      <c r="A80" s="39"/>
      <c r="B80" s="34"/>
      <c r="C80" s="33" t="s">
        <v>35</v>
      </c>
      <c r="D80" s="23" t="s">
        <v>20</v>
      </c>
      <c r="E80" s="23" t="s">
        <v>207</v>
      </c>
      <c r="F80" s="23" t="s">
        <v>207</v>
      </c>
      <c r="G80" s="23" t="s">
        <v>211</v>
      </c>
      <c r="H80" s="23" t="s">
        <v>31</v>
      </c>
      <c r="I80" s="23" t="s">
        <v>32</v>
      </c>
      <c r="J80" s="46">
        <v>0</v>
      </c>
      <c r="K80" s="46">
        <v>0</v>
      </c>
      <c r="L80" s="165" t="e">
        <f aca="true" t="shared" si="5" ref="L80:L143">K80/J80</f>
        <v>#DIV/0!</v>
      </c>
    </row>
    <row r="81" spans="1:12" ht="20.25">
      <c r="A81" s="39"/>
      <c r="B81" s="34"/>
      <c r="C81" s="186" t="s">
        <v>144</v>
      </c>
      <c r="D81" s="60" t="s">
        <v>20</v>
      </c>
      <c r="E81" s="54" t="s">
        <v>69</v>
      </c>
      <c r="F81" s="55" t="s">
        <v>207</v>
      </c>
      <c r="G81" s="55" t="s">
        <v>146</v>
      </c>
      <c r="H81" s="187"/>
      <c r="I81" s="216"/>
      <c r="J81" s="107">
        <f aca="true" t="shared" si="6" ref="J81:K83">J82</f>
        <v>46.8</v>
      </c>
      <c r="K81" s="107">
        <f t="shared" si="6"/>
        <v>15.6</v>
      </c>
      <c r="L81" s="165">
        <f t="shared" si="5"/>
        <v>0.33333333333333337</v>
      </c>
    </row>
    <row r="82" spans="1:12" ht="81">
      <c r="A82" s="39"/>
      <c r="B82" s="34"/>
      <c r="C82" s="174" t="s">
        <v>237</v>
      </c>
      <c r="D82" s="60" t="s">
        <v>20</v>
      </c>
      <c r="E82" s="56" t="s">
        <v>69</v>
      </c>
      <c r="F82" s="57" t="s">
        <v>207</v>
      </c>
      <c r="G82" s="57" t="s">
        <v>147</v>
      </c>
      <c r="H82" s="188"/>
      <c r="I82" s="216"/>
      <c r="J82" s="107">
        <f t="shared" si="6"/>
        <v>46.8</v>
      </c>
      <c r="K82" s="107">
        <f t="shared" si="6"/>
        <v>15.6</v>
      </c>
      <c r="L82" s="165">
        <f t="shared" si="5"/>
        <v>0.33333333333333337</v>
      </c>
    </row>
    <row r="83" spans="1:12" ht="101.25">
      <c r="A83" s="39"/>
      <c r="B83" s="34"/>
      <c r="C83" s="220" t="s">
        <v>268</v>
      </c>
      <c r="D83" s="54" t="s">
        <v>20</v>
      </c>
      <c r="E83" s="55" t="s">
        <v>69</v>
      </c>
      <c r="F83" s="55" t="s">
        <v>207</v>
      </c>
      <c r="G83" s="55" t="s">
        <v>147</v>
      </c>
      <c r="H83" s="55"/>
      <c r="I83" s="52"/>
      <c r="J83" s="64">
        <f t="shared" si="6"/>
        <v>46.8</v>
      </c>
      <c r="K83" s="64">
        <f t="shared" si="6"/>
        <v>15.6</v>
      </c>
      <c r="L83" s="179">
        <f t="shared" si="5"/>
        <v>0.33333333333333337</v>
      </c>
    </row>
    <row r="84" spans="1:12" ht="81">
      <c r="A84" s="39"/>
      <c r="B84" s="34"/>
      <c r="C84" s="198" t="s">
        <v>251</v>
      </c>
      <c r="D84" s="59" t="s">
        <v>20</v>
      </c>
      <c r="E84" s="59" t="s">
        <v>69</v>
      </c>
      <c r="F84" s="59" t="s">
        <v>207</v>
      </c>
      <c r="G84" s="59" t="s">
        <v>176</v>
      </c>
      <c r="H84" s="59" t="s">
        <v>260</v>
      </c>
      <c r="I84" s="59" t="s">
        <v>151</v>
      </c>
      <c r="J84" s="46">
        <v>46.8</v>
      </c>
      <c r="K84" s="46">
        <v>15.6</v>
      </c>
      <c r="L84" s="166">
        <f t="shared" si="5"/>
        <v>0.33333333333333337</v>
      </c>
    </row>
    <row r="85" spans="1:12" ht="20.25">
      <c r="A85" s="39"/>
      <c r="B85" s="34"/>
      <c r="C85" s="221" t="s">
        <v>101</v>
      </c>
      <c r="D85" s="10" t="s">
        <v>20</v>
      </c>
      <c r="E85" s="222" t="s">
        <v>69</v>
      </c>
      <c r="F85" s="10" t="s">
        <v>207</v>
      </c>
      <c r="G85" s="10" t="s">
        <v>102</v>
      </c>
      <c r="H85" s="21"/>
      <c r="I85" s="21"/>
      <c r="J85" s="108">
        <f>J86</f>
        <v>5</v>
      </c>
      <c r="K85" s="108">
        <f>K86</f>
        <v>0</v>
      </c>
      <c r="L85" s="165">
        <f t="shared" si="5"/>
        <v>0</v>
      </c>
    </row>
    <row r="86" spans="1:12" ht="81">
      <c r="A86" s="39"/>
      <c r="B86" s="34"/>
      <c r="C86" s="71" t="s">
        <v>295</v>
      </c>
      <c r="D86" s="18" t="s">
        <v>20</v>
      </c>
      <c r="E86" s="184" t="s">
        <v>69</v>
      </c>
      <c r="F86" s="18" t="s">
        <v>207</v>
      </c>
      <c r="G86" s="18" t="s">
        <v>296</v>
      </c>
      <c r="H86" s="20"/>
      <c r="I86" s="20"/>
      <c r="J86" s="45">
        <f>J87</f>
        <v>5</v>
      </c>
      <c r="K86" s="45">
        <f>K87</f>
        <v>0</v>
      </c>
      <c r="L86" s="200">
        <f t="shared" si="5"/>
        <v>0</v>
      </c>
    </row>
    <row r="87" spans="1:12" ht="20.25">
      <c r="A87" s="39"/>
      <c r="B87" s="34"/>
      <c r="C87" s="198" t="s">
        <v>107</v>
      </c>
      <c r="D87" s="23" t="s">
        <v>20</v>
      </c>
      <c r="E87" s="223" t="s">
        <v>69</v>
      </c>
      <c r="F87" s="223" t="s">
        <v>207</v>
      </c>
      <c r="G87" s="223" t="s">
        <v>296</v>
      </c>
      <c r="H87" s="223" t="s">
        <v>31</v>
      </c>
      <c r="I87" s="21" t="s">
        <v>108</v>
      </c>
      <c r="J87" s="41">
        <v>5</v>
      </c>
      <c r="K87" s="41">
        <v>0</v>
      </c>
      <c r="L87" s="201">
        <f t="shared" si="5"/>
        <v>0</v>
      </c>
    </row>
    <row r="88" spans="1:12" ht="20.25">
      <c r="A88" s="39"/>
      <c r="B88" s="34"/>
      <c r="C88" s="19" t="s">
        <v>70</v>
      </c>
      <c r="D88" s="13" t="s">
        <v>20</v>
      </c>
      <c r="E88" s="13" t="s">
        <v>69</v>
      </c>
      <c r="F88" s="13" t="s">
        <v>71</v>
      </c>
      <c r="G88" s="13"/>
      <c r="H88" s="13"/>
      <c r="I88" s="13"/>
      <c r="J88" s="40">
        <f aca="true" t="shared" si="7" ref="J88:K90">J89</f>
        <v>200</v>
      </c>
      <c r="K88" s="40">
        <f t="shared" si="7"/>
        <v>119.7</v>
      </c>
      <c r="L88" s="165">
        <f t="shared" si="5"/>
        <v>0.5985</v>
      </c>
    </row>
    <row r="89" spans="1:12" ht="20.25">
      <c r="A89" s="39"/>
      <c r="B89" s="34"/>
      <c r="C89" s="71" t="s">
        <v>72</v>
      </c>
      <c r="D89" s="18" t="s">
        <v>20</v>
      </c>
      <c r="E89" s="18" t="s">
        <v>69</v>
      </c>
      <c r="F89" s="18" t="s">
        <v>71</v>
      </c>
      <c r="G89" s="18" t="s">
        <v>73</v>
      </c>
      <c r="H89" s="18" t="s">
        <v>22</v>
      </c>
      <c r="I89" s="18" t="s">
        <v>22</v>
      </c>
      <c r="J89" s="42">
        <f t="shared" si="7"/>
        <v>200</v>
      </c>
      <c r="K89" s="42">
        <f t="shared" si="7"/>
        <v>119.7</v>
      </c>
      <c r="L89" s="200">
        <f t="shared" si="5"/>
        <v>0.5985</v>
      </c>
    </row>
    <row r="90" spans="1:12" ht="40.5">
      <c r="A90" s="39"/>
      <c r="B90" s="34"/>
      <c r="C90" s="211" t="s">
        <v>74</v>
      </c>
      <c r="D90" s="224" t="s">
        <v>20</v>
      </c>
      <c r="E90" s="225" t="s">
        <v>69</v>
      </c>
      <c r="F90" s="203" t="s">
        <v>71</v>
      </c>
      <c r="G90" s="203" t="s">
        <v>75</v>
      </c>
      <c r="H90" s="22"/>
      <c r="I90" s="22"/>
      <c r="J90" s="109">
        <f t="shared" si="7"/>
        <v>200</v>
      </c>
      <c r="K90" s="109">
        <f t="shared" si="7"/>
        <v>119.7</v>
      </c>
      <c r="L90" s="197">
        <f t="shared" si="5"/>
        <v>0.5985</v>
      </c>
    </row>
    <row r="91" spans="1:12" ht="20.25">
      <c r="A91" s="39"/>
      <c r="B91" s="34"/>
      <c r="C91" s="32" t="s">
        <v>35</v>
      </c>
      <c r="D91" s="21" t="s">
        <v>20</v>
      </c>
      <c r="E91" s="21" t="s">
        <v>69</v>
      </c>
      <c r="F91" s="21" t="s">
        <v>71</v>
      </c>
      <c r="G91" s="21" t="s">
        <v>75</v>
      </c>
      <c r="H91" s="21" t="s">
        <v>31</v>
      </c>
      <c r="I91" s="21" t="s">
        <v>32</v>
      </c>
      <c r="J91" s="41">
        <v>200</v>
      </c>
      <c r="K91" s="41">
        <v>119.7</v>
      </c>
      <c r="L91" s="201">
        <f t="shared" si="5"/>
        <v>0.5985</v>
      </c>
    </row>
    <row r="92" spans="1:12" ht="20.25">
      <c r="A92" s="39"/>
      <c r="B92" s="34"/>
      <c r="C92" s="19" t="s">
        <v>77</v>
      </c>
      <c r="D92" s="13" t="s">
        <v>20</v>
      </c>
      <c r="E92" s="13" t="s">
        <v>78</v>
      </c>
      <c r="F92" s="13" t="s">
        <v>78</v>
      </c>
      <c r="G92" s="13"/>
      <c r="H92" s="13"/>
      <c r="I92" s="13"/>
      <c r="J92" s="40">
        <f>J106+J110+J93</f>
        <v>11330.7</v>
      </c>
      <c r="K92" s="40">
        <f>K106+K110+K93</f>
        <v>626.4999999999999</v>
      </c>
      <c r="L92" s="165">
        <f t="shared" si="5"/>
        <v>0.055292259083728264</v>
      </c>
    </row>
    <row r="93" spans="1:12" ht="20.25">
      <c r="A93" s="39"/>
      <c r="B93" s="34"/>
      <c r="C93" s="226" t="s">
        <v>389</v>
      </c>
      <c r="D93" s="13" t="s">
        <v>20</v>
      </c>
      <c r="E93" s="184" t="s">
        <v>78</v>
      </c>
      <c r="F93" s="18" t="s">
        <v>390</v>
      </c>
      <c r="G93" s="184"/>
      <c r="H93" s="184"/>
      <c r="I93" s="13"/>
      <c r="J93" s="40">
        <f>J94+J102</f>
        <v>5505.9</v>
      </c>
      <c r="K93" s="40">
        <f>K94+K102</f>
        <v>569.1999999999999</v>
      </c>
      <c r="L93" s="165">
        <f t="shared" si="5"/>
        <v>0.10338001053415427</v>
      </c>
    </row>
    <row r="94" spans="1:12" ht="20.25">
      <c r="A94" s="39"/>
      <c r="B94" s="34"/>
      <c r="C94" s="227" t="s">
        <v>391</v>
      </c>
      <c r="D94" s="13" t="s">
        <v>20</v>
      </c>
      <c r="E94" s="184" t="s">
        <v>78</v>
      </c>
      <c r="F94" s="18" t="s">
        <v>390</v>
      </c>
      <c r="G94" s="18" t="s">
        <v>392</v>
      </c>
      <c r="H94" s="184"/>
      <c r="I94" s="13"/>
      <c r="J94" s="40">
        <f>J95</f>
        <v>4310</v>
      </c>
      <c r="K94" s="40">
        <f>K95</f>
        <v>569.1999999999999</v>
      </c>
      <c r="L94" s="165">
        <f t="shared" si="5"/>
        <v>0.13206496519721575</v>
      </c>
    </row>
    <row r="95" spans="1:12" ht="20.25">
      <c r="A95" s="39"/>
      <c r="B95" s="34"/>
      <c r="C95" s="228" t="s">
        <v>393</v>
      </c>
      <c r="D95" s="13" t="s">
        <v>20</v>
      </c>
      <c r="E95" s="184" t="s">
        <v>78</v>
      </c>
      <c r="F95" s="184" t="s">
        <v>390</v>
      </c>
      <c r="G95" s="18" t="s">
        <v>394</v>
      </c>
      <c r="H95" s="184"/>
      <c r="I95" s="13"/>
      <c r="J95" s="40">
        <f>J98+J96</f>
        <v>4310</v>
      </c>
      <c r="K95" s="40">
        <f>K98+K96</f>
        <v>569.1999999999999</v>
      </c>
      <c r="L95" s="165">
        <f t="shared" si="5"/>
        <v>0.13206496519721575</v>
      </c>
    </row>
    <row r="96" spans="1:12" ht="40.5">
      <c r="A96" s="39"/>
      <c r="B96" s="34"/>
      <c r="C96" s="229" t="s">
        <v>395</v>
      </c>
      <c r="D96" s="18" t="s">
        <v>20</v>
      </c>
      <c r="E96" s="54" t="s">
        <v>78</v>
      </c>
      <c r="F96" s="54" t="s">
        <v>390</v>
      </c>
      <c r="G96" s="55" t="s">
        <v>396</v>
      </c>
      <c r="H96" s="54"/>
      <c r="I96" s="18"/>
      <c r="J96" s="42">
        <f>J97</f>
        <v>27.3</v>
      </c>
      <c r="K96" s="42">
        <f>K97</f>
        <v>27.3</v>
      </c>
      <c r="L96" s="200">
        <f t="shared" si="5"/>
        <v>1</v>
      </c>
    </row>
    <row r="97" spans="1:12" ht="20.25">
      <c r="A97" s="39"/>
      <c r="B97" s="34"/>
      <c r="C97" s="230" t="s">
        <v>35</v>
      </c>
      <c r="D97" s="59" t="s">
        <v>20</v>
      </c>
      <c r="E97" s="59" t="s">
        <v>78</v>
      </c>
      <c r="F97" s="59" t="s">
        <v>390</v>
      </c>
      <c r="G97" s="59" t="s">
        <v>396</v>
      </c>
      <c r="H97" s="59" t="s">
        <v>31</v>
      </c>
      <c r="I97" s="59" t="s">
        <v>32</v>
      </c>
      <c r="J97" s="110">
        <v>27.3</v>
      </c>
      <c r="K97" s="110">
        <v>27.3</v>
      </c>
      <c r="L97" s="201">
        <f t="shared" si="5"/>
        <v>1</v>
      </c>
    </row>
    <row r="98" spans="1:12" ht="40.5">
      <c r="A98" s="39"/>
      <c r="B98" s="34"/>
      <c r="C98" s="231" t="s">
        <v>397</v>
      </c>
      <c r="D98" s="13" t="s">
        <v>20</v>
      </c>
      <c r="E98" s="184" t="s">
        <v>78</v>
      </c>
      <c r="F98" s="184" t="s">
        <v>390</v>
      </c>
      <c r="G98" s="18" t="s">
        <v>398</v>
      </c>
      <c r="H98" s="184"/>
      <c r="I98" s="13"/>
      <c r="J98" s="40">
        <f>J99+J100+J101</f>
        <v>4282.7</v>
      </c>
      <c r="K98" s="40">
        <f>K99+K100+K101</f>
        <v>541.9</v>
      </c>
      <c r="L98" s="165">
        <f t="shared" si="5"/>
        <v>0.12653232773717515</v>
      </c>
    </row>
    <row r="99" spans="1:12" ht="20.25">
      <c r="A99" s="39"/>
      <c r="B99" s="34"/>
      <c r="C99" s="232" t="s">
        <v>35</v>
      </c>
      <c r="D99" s="52" t="s">
        <v>20</v>
      </c>
      <c r="E99" s="20" t="s">
        <v>78</v>
      </c>
      <c r="F99" s="20" t="s">
        <v>390</v>
      </c>
      <c r="G99" s="20" t="s">
        <v>398</v>
      </c>
      <c r="H99" s="20" t="s">
        <v>31</v>
      </c>
      <c r="I99" s="52" t="s">
        <v>32</v>
      </c>
      <c r="J99" s="160">
        <v>2973</v>
      </c>
      <c r="K99" s="160">
        <f>443</f>
        <v>443</v>
      </c>
      <c r="L99" s="200">
        <f t="shared" si="5"/>
        <v>0.14900773629330644</v>
      </c>
    </row>
    <row r="100" spans="1:12" ht="20.25">
      <c r="A100" s="39"/>
      <c r="B100" s="34"/>
      <c r="C100" s="233" t="s">
        <v>107</v>
      </c>
      <c r="D100" s="234" t="s">
        <v>20</v>
      </c>
      <c r="E100" s="22" t="s">
        <v>78</v>
      </c>
      <c r="F100" s="22" t="s">
        <v>390</v>
      </c>
      <c r="G100" s="22" t="s">
        <v>398</v>
      </c>
      <c r="H100" s="22" t="s">
        <v>31</v>
      </c>
      <c r="I100" s="234" t="s">
        <v>108</v>
      </c>
      <c r="J100" s="161">
        <v>309.7</v>
      </c>
      <c r="K100" s="161">
        <v>0</v>
      </c>
      <c r="L100" s="180">
        <f t="shared" si="5"/>
        <v>0</v>
      </c>
    </row>
    <row r="101" spans="1:12" ht="40.5">
      <c r="A101" s="39"/>
      <c r="B101" s="34"/>
      <c r="C101" s="230" t="s">
        <v>270</v>
      </c>
      <c r="D101" s="59" t="s">
        <v>20</v>
      </c>
      <c r="E101" s="23" t="s">
        <v>78</v>
      </c>
      <c r="F101" s="23" t="s">
        <v>390</v>
      </c>
      <c r="G101" s="23" t="s">
        <v>398</v>
      </c>
      <c r="H101" s="23" t="s">
        <v>269</v>
      </c>
      <c r="I101" s="59" t="s">
        <v>32</v>
      </c>
      <c r="J101" s="110">
        <v>1000</v>
      </c>
      <c r="K101" s="110">
        <v>98.9</v>
      </c>
      <c r="L101" s="166">
        <f t="shared" si="5"/>
        <v>0.0989</v>
      </c>
    </row>
    <row r="102" spans="1:12" ht="20.25">
      <c r="A102" s="39"/>
      <c r="B102" s="34"/>
      <c r="C102" s="231" t="s">
        <v>101</v>
      </c>
      <c r="D102" s="13" t="s">
        <v>20</v>
      </c>
      <c r="E102" s="222" t="s">
        <v>78</v>
      </c>
      <c r="F102" s="10" t="s">
        <v>390</v>
      </c>
      <c r="G102" s="13" t="s">
        <v>102</v>
      </c>
      <c r="H102" s="235"/>
      <c r="I102" s="13"/>
      <c r="J102" s="40">
        <f>J103</f>
        <v>1195.8999999999999</v>
      </c>
      <c r="K102" s="40">
        <f>K103</f>
        <v>0</v>
      </c>
      <c r="L102" s="165">
        <f t="shared" si="5"/>
        <v>0</v>
      </c>
    </row>
    <row r="103" spans="1:12" ht="101.25">
      <c r="A103" s="39"/>
      <c r="B103" s="34"/>
      <c r="C103" s="229" t="s">
        <v>399</v>
      </c>
      <c r="D103" s="18" t="s">
        <v>20</v>
      </c>
      <c r="E103" s="184" t="s">
        <v>78</v>
      </c>
      <c r="F103" s="18" t="s">
        <v>390</v>
      </c>
      <c r="G103" s="18" t="s">
        <v>400</v>
      </c>
      <c r="H103" s="20"/>
      <c r="I103" s="18"/>
      <c r="J103" s="42">
        <f>J104+J105</f>
        <v>1195.8999999999999</v>
      </c>
      <c r="K103" s="42">
        <f>K104+K105</f>
        <v>0</v>
      </c>
      <c r="L103" s="200">
        <f t="shared" si="5"/>
        <v>0</v>
      </c>
    </row>
    <row r="104" spans="1:12" ht="20.25">
      <c r="A104" s="39"/>
      <c r="B104" s="34"/>
      <c r="C104" s="236" t="s">
        <v>35</v>
      </c>
      <c r="D104" s="234" t="s">
        <v>20</v>
      </c>
      <c r="E104" s="22" t="s">
        <v>78</v>
      </c>
      <c r="F104" s="22" t="s">
        <v>390</v>
      </c>
      <c r="G104" s="22" t="s">
        <v>400</v>
      </c>
      <c r="H104" s="22" t="s">
        <v>31</v>
      </c>
      <c r="I104" s="234" t="s">
        <v>32</v>
      </c>
      <c r="J104" s="161">
        <v>1149.8</v>
      </c>
      <c r="K104" s="161">
        <v>0</v>
      </c>
      <c r="L104" s="197">
        <f t="shared" si="5"/>
        <v>0</v>
      </c>
    </row>
    <row r="105" spans="1:12" ht="20.25">
      <c r="A105" s="39"/>
      <c r="B105" s="34"/>
      <c r="C105" s="198" t="s">
        <v>107</v>
      </c>
      <c r="D105" s="59" t="s">
        <v>20</v>
      </c>
      <c r="E105" s="23" t="s">
        <v>78</v>
      </c>
      <c r="F105" s="23" t="s">
        <v>390</v>
      </c>
      <c r="G105" s="23" t="s">
        <v>400</v>
      </c>
      <c r="H105" s="23" t="s">
        <v>31</v>
      </c>
      <c r="I105" s="59" t="s">
        <v>108</v>
      </c>
      <c r="J105" s="110">
        <v>46.1</v>
      </c>
      <c r="K105" s="110">
        <v>0</v>
      </c>
      <c r="L105" s="201">
        <f t="shared" si="5"/>
        <v>0</v>
      </c>
    </row>
    <row r="106" spans="1:12" ht="20.25">
      <c r="A106" s="39"/>
      <c r="B106" s="34"/>
      <c r="C106" s="19" t="s">
        <v>79</v>
      </c>
      <c r="D106" s="13" t="s">
        <v>20</v>
      </c>
      <c r="E106" s="13" t="s">
        <v>78</v>
      </c>
      <c r="F106" s="13" t="s">
        <v>80</v>
      </c>
      <c r="G106" s="13"/>
      <c r="H106" s="13"/>
      <c r="I106" s="13"/>
      <c r="J106" s="40">
        <f aca="true" t="shared" si="8" ref="J106:K108">J107</f>
        <v>24</v>
      </c>
      <c r="K106" s="40">
        <f t="shared" si="8"/>
        <v>12</v>
      </c>
      <c r="L106" s="165">
        <f t="shared" si="5"/>
        <v>0.5</v>
      </c>
    </row>
    <row r="107" spans="1:12" ht="20.25">
      <c r="A107" s="39"/>
      <c r="B107" s="34"/>
      <c r="C107" s="220" t="s">
        <v>81</v>
      </c>
      <c r="D107" s="16" t="s">
        <v>20</v>
      </c>
      <c r="E107" s="16" t="s">
        <v>78</v>
      </c>
      <c r="F107" s="16" t="s">
        <v>80</v>
      </c>
      <c r="G107" s="16" t="s">
        <v>82</v>
      </c>
      <c r="H107" s="16"/>
      <c r="I107" s="16"/>
      <c r="J107" s="42">
        <f t="shared" si="8"/>
        <v>24</v>
      </c>
      <c r="K107" s="42">
        <f t="shared" si="8"/>
        <v>12</v>
      </c>
      <c r="L107" s="165">
        <f t="shared" si="5"/>
        <v>0.5</v>
      </c>
    </row>
    <row r="108" spans="1:12" ht="40.5">
      <c r="A108" s="39"/>
      <c r="B108" s="34"/>
      <c r="C108" s="71" t="s">
        <v>83</v>
      </c>
      <c r="D108" s="18" t="s">
        <v>20</v>
      </c>
      <c r="E108" s="18" t="s">
        <v>78</v>
      </c>
      <c r="F108" s="18" t="s">
        <v>80</v>
      </c>
      <c r="G108" s="18" t="s">
        <v>84</v>
      </c>
      <c r="H108" s="18"/>
      <c r="I108" s="18"/>
      <c r="J108" s="42">
        <f t="shared" si="8"/>
        <v>24</v>
      </c>
      <c r="K108" s="42">
        <f t="shared" si="8"/>
        <v>12</v>
      </c>
      <c r="L108" s="179">
        <f t="shared" si="5"/>
        <v>0.5</v>
      </c>
    </row>
    <row r="109" spans="1:12" ht="20.25">
      <c r="A109" s="39"/>
      <c r="B109" s="34"/>
      <c r="C109" s="32" t="s">
        <v>35</v>
      </c>
      <c r="D109" s="21" t="s">
        <v>20</v>
      </c>
      <c r="E109" s="21" t="s">
        <v>78</v>
      </c>
      <c r="F109" s="21" t="s">
        <v>80</v>
      </c>
      <c r="G109" s="21" t="s">
        <v>84</v>
      </c>
      <c r="H109" s="21" t="s">
        <v>31</v>
      </c>
      <c r="I109" s="21" t="s">
        <v>32</v>
      </c>
      <c r="J109" s="41">
        <v>24</v>
      </c>
      <c r="K109" s="41">
        <v>12</v>
      </c>
      <c r="L109" s="166">
        <f t="shared" si="5"/>
        <v>0.5</v>
      </c>
    </row>
    <row r="110" spans="1:12" ht="20.25">
      <c r="A110" s="39"/>
      <c r="B110" s="34"/>
      <c r="C110" s="221" t="s">
        <v>85</v>
      </c>
      <c r="D110" s="10" t="s">
        <v>20</v>
      </c>
      <c r="E110" s="10" t="s">
        <v>78</v>
      </c>
      <c r="F110" s="10" t="s">
        <v>86</v>
      </c>
      <c r="G110" s="10"/>
      <c r="H110" s="21"/>
      <c r="I110" s="21"/>
      <c r="J110" s="11">
        <f>J114+J120+J126</f>
        <v>5800.8</v>
      </c>
      <c r="K110" s="11">
        <f>K114+K120+K126</f>
        <v>45.300000000000004</v>
      </c>
      <c r="L110" s="165">
        <f t="shared" si="5"/>
        <v>0.007809267687215557</v>
      </c>
    </row>
    <row r="111" spans="1:12" ht="40.5" hidden="1">
      <c r="A111" s="39"/>
      <c r="B111" s="34"/>
      <c r="C111" s="19" t="s">
        <v>87</v>
      </c>
      <c r="D111" s="10" t="s">
        <v>20</v>
      </c>
      <c r="E111" s="10" t="s">
        <v>78</v>
      </c>
      <c r="F111" s="10" t="s">
        <v>86</v>
      </c>
      <c r="G111" s="10" t="s">
        <v>88</v>
      </c>
      <c r="H111" s="21"/>
      <c r="I111" s="21"/>
      <c r="J111" s="11">
        <f>J112</f>
        <v>0</v>
      </c>
      <c r="K111" s="11">
        <f>K112</f>
        <v>0</v>
      </c>
      <c r="L111" s="165" t="e">
        <f t="shared" si="5"/>
        <v>#DIV/0!</v>
      </c>
    </row>
    <row r="112" spans="1:12" ht="40.5" hidden="1">
      <c r="A112" s="39"/>
      <c r="B112" s="34"/>
      <c r="C112" s="218" t="s">
        <v>89</v>
      </c>
      <c r="D112" s="18" t="s">
        <v>20</v>
      </c>
      <c r="E112" s="184" t="s">
        <v>78</v>
      </c>
      <c r="F112" s="18" t="s">
        <v>86</v>
      </c>
      <c r="G112" s="18" t="s">
        <v>90</v>
      </c>
      <c r="H112" s="20"/>
      <c r="I112" s="20"/>
      <c r="J112" s="42">
        <f>J113</f>
        <v>0</v>
      </c>
      <c r="K112" s="42">
        <f>K113</f>
        <v>0</v>
      </c>
      <c r="L112" s="165" t="e">
        <f t="shared" si="5"/>
        <v>#DIV/0!</v>
      </c>
    </row>
    <row r="113" spans="1:12" ht="20.25" hidden="1">
      <c r="A113" s="39"/>
      <c r="B113" s="34"/>
      <c r="C113" s="33" t="s">
        <v>35</v>
      </c>
      <c r="D113" s="21" t="s">
        <v>20</v>
      </c>
      <c r="E113" s="21" t="s">
        <v>78</v>
      </c>
      <c r="F113" s="21" t="s">
        <v>86</v>
      </c>
      <c r="G113" s="21" t="s">
        <v>90</v>
      </c>
      <c r="H113" s="21" t="s">
        <v>31</v>
      </c>
      <c r="I113" s="21" t="s">
        <v>32</v>
      </c>
      <c r="J113" s="41"/>
      <c r="K113" s="41"/>
      <c r="L113" s="165" t="e">
        <f t="shared" si="5"/>
        <v>#DIV/0!</v>
      </c>
    </row>
    <row r="114" spans="1:12" ht="40.5">
      <c r="A114" s="39"/>
      <c r="B114" s="34"/>
      <c r="C114" s="19" t="s">
        <v>87</v>
      </c>
      <c r="D114" s="16" t="s">
        <v>20</v>
      </c>
      <c r="E114" s="219" t="s">
        <v>78</v>
      </c>
      <c r="F114" s="13" t="s">
        <v>86</v>
      </c>
      <c r="G114" s="13" t="s">
        <v>88</v>
      </c>
      <c r="H114" s="235"/>
      <c r="I114" s="21"/>
      <c r="J114" s="108">
        <f>J117+J115</f>
        <v>600</v>
      </c>
      <c r="K114" s="108">
        <f>K117+K115</f>
        <v>44.2</v>
      </c>
      <c r="L114" s="165">
        <f t="shared" si="5"/>
        <v>0.07366666666666667</v>
      </c>
    </row>
    <row r="115" spans="1:12" ht="20.25">
      <c r="A115" s="39"/>
      <c r="B115" s="34"/>
      <c r="C115" s="71" t="s">
        <v>280</v>
      </c>
      <c r="D115" s="18" t="s">
        <v>20</v>
      </c>
      <c r="E115" s="184" t="s">
        <v>78</v>
      </c>
      <c r="F115" s="18" t="s">
        <v>86</v>
      </c>
      <c r="G115" s="18" t="s">
        <v>279</v>
      </c>
      <c r="H115" s="20"/>
      <c r="I115" s="20"/>
      <c r="J115" s="45">
        <f>J116</f>
        <v>100</v>
      </c>
      <c r="K115" s="45">
        <f>K116</f>
        <v>44.2</v>
      </c>
      <c r="L115" s="179">
        <f t="shared" si="5"/>
        <v>0.442</v>
      </c>
    </row>
    <row r="116" spans="1:12" ht="20.25">
      <c r="A116" s="39"/>
      <c r="B116" s="34"/>
      <c r="C116" s="33" t="s">
        <v>35</v>
      </c>
      <c r="D116" s="23" t="s">
        <v>20</v>
      </c>
      <c r="E116" s="23" t="s">
        <v>78</v>
      </c>
      <c r="F116" s="23" t="s">
        <v>86</v>
      </c>
      <c r="G116" s="23" t="s">
        <v>279</v>
      </c>
      <c r="H116" s="23" t="s">
        <v>31</v>
      </c>
      <c r="I116" s="23" t="s">
        <v>32</v>
      </c>
      <c r="J116" s="110">
        <v>100</v>
      </c>
      <c r="K116" s="110">
        <v>44.2</v>
      </c>
      <c r="L116" s="166">
        <f t="shared" si="5"/>
        <v>0.442</v>
      </c>
    </row>
    <row r="117" spans="1:12" ht="40.5">
      <c r="A117" s="39"/>
      <c r="B117" s="34"/>
      <c r="C117" s="71" t="s">
        <v>89</v>
      </c>
      <c r="D117" s="18" t="s">
        <v>20</v>
      </c>
      <c r="E117" s="184" t="s">
        <v>78</v>
      </c>
      <c r="F117" s="18" t="s">
        <v>86</v>
      </c>
      <c r="G117" s="18" t="s">
        <v>90</v>
      </c>
      <c r="H117" s="20"/>
      <c r="I117" s="20"/>
      <c r="J117" s="45">
        <f>J118</f>
        <v>500</v>
      </c>
      <c r="K117" s="45">
        <f>K118</f>
        <v>0</v>
      </c>
      <c r="L117" s="179">
        <f t="shared" si="5"/>
        <v>0</v>
      </c>
    </row>
    <row r="118" spans="1:12" ht="20.25">
      <c r="A118" s="39"/>
      <c r="B118" s="34"/>
      <c r="C118" s="31" t="s">
        <v>35</v>
      </c>
      <c r="D118" s="23" t="s">
        <v>20</v>
      </c>
      <c r="E118" s="23" t="s">
        <v>78</v>
      </c>
      <c r="F118" s="23" t="s">
        <v>86</v>
      </c>
      <c r="G118" s="23" t="s">
        <v>90</v>
      </c>
      <c r="H118" s="23" t="s">
        <v>31</v>
      </c>
      <c r="I118" s="23" t="s">
        <v>32</v>
      </c>
      <c r="J118" s="46">
        <v>500</v>
      </c>
      <c r="K118" s="46">
        <v>0</v>
      </c>
      <c r="L118" s="166">
        <f t="shared" si="5"/>
        <v>0</v>
      </c>
    </row>
    <row r="119" spans="1:12" ht="20.25" hidden="1">
      <c r="A119" s="39"/>
      <c r="B119" s="34"/>
      <c r="C119" s="33" t="s">
        <v>107</v>
      </c>
      <c r="D119" s="21" t="s">
        <v>20</v>
      </c>
      <c r="E119" s="21" t="s">
        <v>78</v>
      </c>
      <c r="F119" s="21" t="s">
        <v>86</v>
      </c>
      <c r="G119" s="21" t="s">
        <v>90</v>
      </c>
      <c r="H119" s="21" t="s">
        <v>31</v>
      </c>
      <c r="I119" s="21" t="s">
        <v>108</v>
      </c>
      <c r="J119" s="41">
        <v>0</v>
      </c>
      <c r="K119" s="41"/>
      <c r="L119" s="165" t="e">
        <f t="shared" si="5"/>
        <v>#DIV/0!</v>
      </c>
    </row>
    <row r="120" spans="1:12" ht="40.5">
      <c r="A120" s="39"/>
      <c r="B120" s="34"/>
      <c r="C120" s="19" t="s">
        <v>167</v>
      </c>
      <c r="D120" s="10" t="s">
        <v>20</v>
      </c>
      <c r="E120" s="10" t="s">
        <v>78</v>
      </c>
      <c r="F120" s="10" t="s">
        <v>86</v>
      </c>
      <c r="G120" s="10" t="s">
        <v>164</v>
      </c>
      <c r="H120" s="21"/>
      <c r="I120" s="21"/>
      <c r="J120" s="11">
        <f>J121+J124</f>
        <v>5180.8</v>
      </c>
      <c r="K120" s="11">
        <f>K121+K124</f>
        <v>1.1</v>
      </c>
      <c r="L120" s="165">
        <f t="shared" si="5"/>
        <v>0.00021232242124768377</v>
      </c>
    </row>
    <row r="121" spans="1:12" ht="20.25">
      <c r="A121" s="39"/>
      <c r="B121" s="34"/>
      <c r="C121" s="71" t="s">
        <v>166</v>
      </c>
      <c r="D121" s="18" t="s">
        <v>20</v>
      </c>
      <c r="E121" s="184" t="s">
        <v>78</v>
      </c>
      <c r="F121" s="18" t="s">
        <v>86</v>
      </c>
      <c r="G121" s="18" t="s">
        <v>165</v>
      </c>
      <c r="H121" s="20"/>
      <c r="I121" s="20"/>
      <c r="J121" s="42">
        <f>J122+J123</f>
        <v>500</v>
      </c>
      <c r="K121" s="42">
        <f>K122+K123</f>
        <v>1.1</v>
      </c>
      <c r="L121" s="179">
        <f t="shared" si="5"/>
        <v>0.0022</v>
      </c>
    </row>
    <row r="122" spans="1:12" ht="20.25">
      <c r="A122" s="39"/>
      <c r="B122" s="34"/>
      <c r="C122" s="31" t="s">
        <v>35</v>
      </c>
      <c r="D122" s="22" t="s">
        <v>20</v>
      </c>
      <c r="E122" s="22" t="s">
        <v>78</v>
      </c>
      <c r="F122" s="22" t="s">
        <v>86</v>
      </c>
      <c r="G122" s="22" t="s">
        <v>165</v>
      </c>
      <c r="H122" s="22" t="s">
        <v>31</v>
      </c>
      <c r="I122" s="22" t="s">
        <v>32</v>
      </c>
      <c r="J122" s="44">
        <v>450</v>
      </c>
      <c r="K122" s="44">
        <v>1.1</v>
      </c>
      <c r="L122" s="237">
        <f t="shared" si="5"/>
        <v>0.002444444444444445</v>
      </c>
    </row>
    <row r="123" spans="1:12" ht="20.25">
      <c r="A123" s="39"/>
      <c r="B123" s="34"/>
      <c r="C123" s="33" t="s">
        <v>107</v>
      </c>
      <c r="D123" s="23" t="s">
        <v>20</v>
      </c>
      <c r="E123" s="23" t="s">
        <v>78</v>
      </c>
      <c r="F123" s="23" t="s">
        <v>86</v>
      </c>
      <c r="G123" s="23" t="s">
        <v>165</v>
      </c>
      <c r="H123" s="23" t="s">
        <v>31</v>
      </c>
      <c r="I123" s="23" t="s">
        <v>108</v>
      </c>
      <c r="J123" s="46">
        <v>50</v>
      </c>
      <c r="K123" s="46">
        <v>0</v>
      </c>
      <c r="L123" s="201">
        <f t="shared" si="5"/>
        <v>0</v>
      </c>
    </row>
    <row r="124" spans="1:12" ht="60.75">
      <c r="A124" s="39"/>
      <c r="B124" s="34"/>
      <c r="C124" s="229" t="s">
        <v>401</v>
      </c>
      <c r="D124" s="18" t="s">
        <v>20</v>
      </c>
      <c r="E124" s="184" t="s">
        <v>78</v>
      </c>
      <c r="F124" s="18" t="s">
        <v>86</v>
      </c>
      <c r="G124" s="18" t="s">
        <v>402</v>
      </c>
      <c r="H124" s="20"/>
      <c r="I124" s="20"/>
      <c r="J124" s="64">
        <f>J125</f>
        <v>4680.8</v>
      </c>
      <c r="K124" s="64">
        <f>K125</f>
        <v>0</v>
      </c>
      <c r="L124" s="200">
        <f t="shared" si="5"/>
        <v>0</v>
      </c>
    </row>
    <row r="125" spans="1:12" ht="40.5">
      <c r="A125" s="39"/>
      <c r="B125" s="34"/>
      <c r="C125" s="230" t="s">
        <v>270</v>
      </c>
      <c r="D125" s="23" t="s">
        <v>20</v>
      </c>
      <c r="E125" s="23" t="s">
        <v>78</v>
      </c>
      <c r="F125" s="23" t="s">
        <v>86</v>
      </c>
      <c r="G125" s="23" t="s">
        <v>402</v>
      </c>
      <c r="H125" s="23" t="s">
        <v>269</v>
      </c>
      <c r="I125" s="23" t="s">
        <v>32</v>
      </c>
      <c r="J125" s="46">
        <v>4680.8</v>
      </c>
      <c r="K125" s="46">
        <v>0</v>
      </c>
      <c r="L125" s="201">
        <f t="shared" si="5"/>
        <v>0</v>
      </c>
    </row>
    <row r="126" spans="1:12" ht="20.25">
      <c r="A126" s="39"/>
      <c r="B126" s="34"/>
      <c r="C126" s="221" t="s">
        <v>101</v>
      </c>
      <c r="D126" s="10" t="s">
        <v>20</v>
      </c>
      <c r="E126" s="222" t="s">
        <v>78</v>
      </c>
      <c r="F126" s="10" t="s">
        <v>86</v>
      </c>
      <c r="G126" s="10" t="s">
        <v>102</v>
      </c>
      <c r="H126" s="21"/>
      <c r="I126" s="21"/>
      <c r="J126" s="108">
        <f>J127</f>
        <v>20</v>
      </c>
      <c r="K126" s="108">
        <f>K127</f>
        <v>0</v>
      </c>
      <c r="L126" s="165">
        <f t="shared" si="5"/>
        <v>0</v>
      </c>
    </row>
    <row r="127" spans="1:12" ht="60.75">
      <c r="A127" s="39"/>
      <c r="B127" s="34"/>
      <c r="C127" s="71" t="s">
        <v>198</v>
      </c>
      <c r="D127" s="18" t="s">
        <v>20</v>
      </c>
      <c r="E127" s="184" t="s">
        <v>78</v>
      </c>
      <c r="F127" s="18" t="s">
        <v>86</v>
      </c>
      <c r="G127" s="18" t="s">
        <v>196</v>
      </c>
      <c r="H127" s="20"/>
      <c r="I127" s="20"/>
      <c r="J127" s="45">
        <f>J128</f>
        <v>20</v>
      </c>
      <c r="K127" s="45">
        <f>K128</f>
        <v>0</v>
      </c>
      <c r="L127" s="179">
        <f t="shared" si="5"/>
        <v>0</v>
      </c>
    </row>
    <row r="128" spans="1:12" ht="40.5">
      <c r="A128" s="39"/>
      <c r="B128" s="34"/>
      <c r="C128" s="198" t="s">
        <v>270</v>
      </c>
      <c r="D128" s="23" t="s">
        <v>20</v>
      </c>
      <c r="E128" s="223" t="s">
        <v>78</v>
      </c>
      <c r="F128" s="223" t="s">
        <v>86</v>
      </c>
      <c r="G128" s="223" t="s">
        <v>196</v>
      </c>
      <c r="H128" s="223" t="s">
        <v>269</v>
      </c>
      <c r="I128" s="21" t="s">
        <v>32</v>
      </c>
      <c r="J128" s="41">
        <v>20</v>
      </c>
      <c r="K128" s="41">
        <v>0</v>
      </c>
      <c r="L128" s="166">
        <f t="shared" si="5"/>
        <v>0</v>
      </c>
    </row>
    <row r="129" spans="1:12" ht="20.25">
      <c r="A129" s="39"/>
      <c r="B129" s="34"/>
      <c r="C129" s="19" t="s">
        <v>91</v>
      </c>
      <c r="D129" s="13" t="s">
        <v>20</v>
      </c>
      <c r="E129" s="13" t="s">
        <v>92</v>
      </c>
      <c r="F129" s="13" t="s">
        <v>92</v>
      </c>
      <c r="G129" s="13" t="s">
        <v>22</v>
      </c>
      <c r="H129" s="13" t="s">
        <v>22</v>
      </c>
      <c r="I129" s="13" t="s">
        <v>22</v>
      </c>
      <c r="J129" s="40">
        <f>J130+J154+J180+J199</f>
        <v>25495.600000000002</v>
      </c>
      <c r="K129" s="40">
        <f>K130+K154+K180+K199</f>
        <v>2451.2</v>
      </c>
      <c r="L129" s="165">
        <f t="shared" si="5"/>
        <v>0.09614207941762498</v>
      </c>
    </row>
    <row r="130" spans="1:12" ht="20.25">
      <c r="A130" s="39"/>
      <c r="B130" s="34"/>
      <c r="C130" s="19" t="s">
        <v>93</v>
      </c>
      <c r="D130" s="13" t="s">
        <v>20</v>
      </c>
      <c r="E130" s="13" t="s">
        <v>92</v>
      </c>
      <c r="F130" s="13" t="s">
        <v>94</v>
      </c>
      <c r="G130" s="13"/>
      <c r="H130" s="13"/>
      <c r="I130" s="13"/>
      <c r="J130" s="40">
        <f>J138+J131+J148+J150</f>
        <v>16580.9</v>
      </c>
      <c r="K130" s="40">
        <f>K138+K131+K148+K150</f>
        <v>453</v>
      </c>
      <c r="L130" s="165">
        <f t="shared" si="5"/>
        <v>0.02732059176522384</v>
      </c>
    </row>
    <row r="131" spans="1:12" ht="60.75">
      <c r="A131" s="39"/>
      <c r="B131" s="34"/>
      <c r="C131" s="238" t="s">
        <v>172</v>
      </c>
      <c r="D131" s="13" t="s">
        <v>20</v>
      </c>
      <c r="E131" s="13" t="s">
        <v>92</v>
      </c>
      <c r="F131" s="13" t="s">
        <v>94</v>
      </c>
      <c r="G131" s="13" t="s">
        <v>171</v>
      </c>
      <c r="H131" s="13"/>
      <c r="I131" s="13"/>
      <c r="J131" s="40">
        <f>J132</f>
        <v>13037.7</v>
      </c>
      <c r="K131" s="40">
        <f>K132</f>
        <v>0</v>
      </c>
      <c r="L131" s="165">
        <f t="shared" si="5"/>
        <v>0</v>
      </c>
    </row>
    <row r="132" spans="1:12" ht="101.25">
      <c r="A132" s="39"/>
      <c r="B132" s="34"/>
      <c r="C132" s="238" t="s">
        <v>290</v>
      </c>
      <c r="D132" s="13" t="s">
        <v>20</v>
      </c>
      <c r="E132" s="13" t="s">
        <v>92</v>
      </c>
      <c r="F132" s="13" t="s">
        <v>94</v>
      </c>
      <c r="G132" s="13" t="s">
        <v>289</v>
      </c>
      <c r="H132" s="13"/>
      <c r="I132" s="13"/>
      <c r="J132" s="40">
        <f>J133+J135</f>
        <v>13037.7</v>
      </c>
      <c r="K132" s="40">
        <f>K133+K135</f>
        <v>0</v>
      </c>
      <c r="L132" s="165">
        <f t="shared" si="5"/>
        <v>0</v>
      </c>
    </row>
    <row r="133" spans="1:12" ht="101.25">
      <c r="A133" s="39"/>
      <c r="B133" s="34"/>
      <c r="C133" s="239" t="s">
        <v>297</v>
      </c>
      <c r="D133" s="18" t="s">
        <v>20</v>
      </c>
      <c r="E133" s="184" t="s">
        <v>92</v>
      </c>
      <c r="F133" s="18" t="s">
        <v>94</v>
      </c>
      <c r="G133" s="184" t="s">
        <v>288</v>
      </c>
      <c r="H133" s="184"/>
      <c r="I133" s="20"/>
      <c r="J133" s="42">
        <f>J134</f>
        <v>8015.6</v>
      </c>
      <c r="K133" s="42">
        <f>K134</f>
        <v>0</v>
      </c>
      <c r="L133" s="200">
        <f t="shared" si="5"/>
        <v>0</v>
      </c>
    </row>
    <row r="134" spans="1:12" ht="40.5">
      <c r="A134" s="39"/>
      <c r="B134" s="34"/>
      <c r="C134" s="32" t="s">
        <v>293</v>
      </c>
      <c r="D134" s="21" t="s">
        <v>20</v>
      </c>
      <c r="E134" s="21" t="s">
        <v>92</v>
      </c>
      <c r="F134" s="21" t="s">
        <v>94</v>
      </c>
      <c r="G134" s="21" t="s">
        <v>288</v>
      </c>
      <c r="H134" s="21" t="s">
        <v>20</v>
      </c>
      <c r="I134" s="21" t="s">
        <v>294</v>
      </c>
      <c r="J134" s="41">
        <v>8015.6</v>
      </c>
      <c r="K134" s="41">
        <v>0</v>
      </c>
      <c r="L134" s="201">
        <f t="shared" si="5"/>
        <v>0</v>
      </c>
    </row>
    <row r="135" spans="1:12" ht="81">
      <c r="A135" s="39"/>
      <c r="B135" s="34"/>
      <c r="C135" s="71" t="s">
        <v>298</v>
      </c>
      <c r="D135" s="18" t="s">
        <v>20</v>
      </c>
      <c r="E135" s="184" t="s">
        <v>92</v>
      </c>
      <c r="F135" s="18" t="s">
        <v>94</v>
      </c>
      <c r="G135" s="18" t="s">
        <v>287</v>
      </c>
      <c r="H135" s="20"/>
      <c r="I135" s="20"/>
      <c r="J135" s="42">
        <f>J136+J137</f>
        <v>5022.1</v>
      </c>
      <c r="K135" s="42">
        <f>K136+K137</f>
        <v>0</v>
      </c>
      <c r="L135" s="179">
        <f t="shared" si="5"/>
        <v>0</v>
      </c>
    </row>
    <row r="136" spans="1:12" ht="40.5">
      <c r="A136" s="39"/>
      <c r="B136" s="34"/>
      <c r="C136" s="233" t="s">
        <v>293</v>
      </c>
      <c r="D136" s="22" t="s">
        <v>20</v>
      </c>
      <c r="E136" s="22" t="s">
        <v>92</v>
      </c>
      <c r="F136" s="22" t="s">
        <v>94</v>
      </c>
      <c r="G136" s="22" t="s">
        <v>287</v>
      </c>
      <c r="H136" s="22" t="s">
        <v>20</v>
      </c>
      <c r="I136" s="22" t="s">
        <v>294</v>
      </c>
      <c r="J136" s="44">
        <v>3515.5</v>
      </c>
      <c r="K136" s="44">
        <v>0</v>
      </c>
      <c r="L136" s="237">
        <f t="shared" si="5"/>
        <v>0</v>
      </c>
    </row>
    <row r="137" spans="1:12" ht="20.25">
      <c r="A137" s="39"/>
      <c r="B137" s="34"/>
      <c r="C137" s="32" t="s">
        <v>107</v>
      </c>
      <c r="D137" s="21" t="s">
        <v>20</v>
      </c>
      <c r="E137" s="21" t="s">
        <v>92</v>
      </c>
      <c r="F137" s="21" t="s">
        <v>94</v>
      </c>
      <c r="G137" s="21" t="s">
        <v>287</v>
      </c>
      <c r="H137" s="21" t="s">
        <v>20</v>
      </c>
      <c r="I137" s="21" t="s">
        <v>108</v>
      </c>
      <c r="J137" s="41">
        <v>1506.6</v>
      </c>
      <c r="K137" s="41">
        <v>0</v>
      </c>
      <c r="L137" s="201">
        <f t="shared" si="5"/>
        <v>0</v>
      </c>
    </row>
    <row r="138" spans="1:12" ht="20.25">
      <c r="A138" s="39"/>
      <c r="B138" s="34"/>
      <c r="C138" s="240" t="s">
        <v>96</v>
      </c>
      <c r="D138" s="13" t="s">
        <v>20</v>
      </c>
      <c r="E138" s="13" t="s">
        <v>92</v>
      </c>
      <c r="F138" s="13" t="s">
        <v>94</v>
      </c>
      <c r="G138" s="241" t="s">
        <v>97</v>
      </c>
      <c r="H138" s="241"/>
      <c r="I138" s="242"/>
      <c r="J138" s="40">
        <f>J139+J142</f>
        <v>1494.1</v>
      </c>
      <c r="K138" s="40">
        <f>K139+K142</f>
        <v>453</v>
      </c>
      <c r="L138" s="165">
        <f t="shared" si="5"/>
        <v>0.3031925573924102</v>
      </c>
    </row>
    <row r="139" spans="1:12" ht="60.75">
      <c r="A139" s="39"/>
      <c r="B139" s="34"/>
      <c r="C139" s="71" t="s">
        <v>100</v>
      </c>
      <c r="D139" s="18" t="s">
        <v>20</v>
      </c>
      <c r="E139" s="184" t="s">
        <v>92</v>
      </c>
      <c r="F139" s="18" t="s">
        <v>94</v>
      </c>
      <c r="G139" s="18" t="s">
        <v>184</v>
      </c>
      <c r="H139" s="184"/>
      <c r="I139" s="20"/>
      <c r="J139" s="45">
        <f>J140+J141</f>
        <v>1000</v>
      </c>
      <c r="K139" s="45">
        <f>K140+K141</f>
        <v>0</v>
      </c>
      <c r="L139" s="179">
        <f t="shared" si="5"/>
        <v>0</v>
      </c>
    </row>
    <row r="140" spans="1:12" ht="20.25">
      <c r="A140" s="39"/>
      <c r="B140" s="34"/>
      <c r="C140" s="32" t="s">
        <v>107</v>
      </c>
      <c r="D140" s="23" t="s">
        <v>20</v>
      </c>
      <c r="E140" s="23" t="s">
        <v>92</v>
      </c>
      <c r="F140" s="23" t="s">
        <v>94</v>
      </c>
      <c r="G140" s="23" t="s">
        <v>184</v>
      </c>
      <c r="H140" s="23" t="s">
        <v>31</v>
      </c>
      <c r="I140" s="23" t="s">
        <v>108</v>
      </c>
      <c r="J140" s="46">
        <f>1000</f>
        <v>1000</v>
      </c>
      <c r="K140" s="46">
        <v>0</v>
      </c>
      <c r="L140" s="166">
        <f t="shared" si="5"/>
        <v>0</v>
      </c>
    </row>
    <row r="141" spans="1:12" ht="20.25" hidden="1">
      <c r="A141" s="39"/>
      <c r="B141" s="34"/>
      <c r="C141" s="33" t="s">
        <v>35</v>
      </c>
      <c r="D141" s="23" t="s">
        <v>20</v>
      </c>
      <c r="E141" s="23" t="s">
        <v>92</v>
      </c>
      <c r="F141" s="23" t="s">
        <v>94</v>
      </c>
      <c r="G141" s="23" t="s">
        <v>184</v>
      </c>
      <c r="H141" s="23" t="s">
        <v>31</v>
      </c>
      <c r="I141" s="23" t="s">
        <v>32</v>
      </c>
      <c r="J141" s="110">
        <v>0</v>
      </c>
      <c r="K141" s="110">
        <v>0</v>
      </c>
      <c r="L141" s="165" t="e">
        <f t="shared" si="5"/>
        <v>#DIV/0!</v>
      </c>
    </row>
    <row r="142" spans="1:12" ht="20.25">
      <c r="A142" s="39"/>
      <c r="B142" s="34"/>
      <c r="C142" s="214" t="s">
        <v>174</v>
      </c>
      <c r="D142" s="203" t="s">
        <v>20</v>
      </c>
      <c r="E142" s="203" t="s">
        <v>92</v>
      </c>
      <c r="F142" s="203" t="s">
        <v>94</v>
      </c>
      <c r="G142" s="243" t="s">
        <v>175</v>
      </c>
      <c r="H142" s="243"/>
      <c r="I142" s="244"/>
      <c r="J142" s="47">
        <f>J146+J145+J147+J144+J143</f>
        <v>494.1</v>
      </c>
      <c r="K142" s="47">
        <f>K146+K145+K147+K144+K143</f>
        <v>453</v>
      </c>
      <c r="L142" s="179">
        <f t="shared" si="5"/>
        <v>0.9168184578020643</v>
      </c>
    </row>
    <row r="143" spans="1:12" ht="20.25">
      <c r="A143" s="39"/>
      <c r="B143" s="34"/>
      <c r="C143" s="31" t="s">
        <v>35</v>
      </c>
      <c r="D143" s="22" t="s">
        <v>20</v>
      </c>
      <c r="E143" s="22" t="s">
        <v>92</v>
      </c>
      <c r="F143" s="22" t="s">
        <v>94</v>
      </c>
      <c r="G143" s="245" t="s">
        <v>175</v>
      </c>
      <c r="H143" s="22" t="s">
        <v>31</v>
      </c>
      <c r="I143" s="22" t="s">
        <v>32</v>
      </c>
      <c r="J143" s="162">
        <v>43.6</v>
      </c>
      <c r="K143" s="162">
        <v>43.6</v>
      </c>
      <c r="L143" s="237">
        <f t="shared" si="5"/>
        <v>1</v>
      </c>
    </row>
    <row r="144" spans="1:12" ht="20.25">
      <c r="A144" s="39"/>
      <c r="B144" s="34"/>
      <c r="C144" s="233" t="s">
        <v>107</v>
      </c>
      <c r="D144" s="22" t="s">
        <v>20</v>
      </c>
      <c r="E144" s="22" t="s">
        <v>92</v>
      </c>
      <c r="F144" s="22" t="s">
        <v>94</v>
      </c>
      <c r="G144" s="245" t="s">
        <v>175</v>
      </c>
      <c r="H144" s="22" t="s">
        <v>31</v>
      </c>
      <c r="I144" s="22" t="s">
        <v>108</v>
      </c>
      <c r="J144" s="44">
        <v>70.5</v>
      </c>
      <c r="K144" s="44">
        <v>29.4</v>
      </c>
      <c r="L144" s="180">
        <f aca="true" t="shared" si="9" ref="L144:L207">K144/J144</f>
        <v>0.41702127659574467</v>
      </c>
    </row>
    <row r="145" spans="1:12" ht="60.75">
      <c r="A145" s="39"/>
      <c r="B145" s="34"/>
      <c r="C145" s="198" t="s">
        <v>242</v>
      </c>
      <c r="D145" s="23" t="s">
        <v>20</v>
      </c>
      <c r="E145" s="23" t="s">
        <v>92</v>
      </c>
      <c r="F145" s="23" t="s">
        <v>94</v>
      </c>
      <c r="G145" s="246" t="s">
        <v>175</v>
      </c>
      <c r="H145" s="23" t="s">
        <v>269</v>
      </c>
      <c r="I145" s="23" t="s">
        <v>201</v>
      </c>
      <c r="J145" s="46">
        <v>380</v>
      </c>
      <c r="K145" s="46">
        <v>380</v>
      </c>
      <c r="L145" s="166">
        <f t="shared" si="9"/>
        <v>1</v>
      </c>
    </row>
    <row r="146" spans="1:12" ht="20.25" hidden="1">
      <c r="A146" s="39"/>
      <c r="B146" s="34"/>
      <c r="C146" s="247" t="s">
        <v>35</v>
      </c>
      <c r="D146" s="182" t="s">
        <v>20</v>
      </c>
      <c r="E146" s="182" t="s">
        <v>92</v>
      </c>
      <c r="F146" s="182" t="s">
        <v>94</v>
      </c>
      <c r="G146" s="248" t="s">
        <v>175</v>
      </c>
      <c r="H146" s="182" t="s">
        <v>31</v>
      </c>
      <c r="I146" s="182" t="s">
        <v>32</v>
      </c>
      <c r="J146" s="102">
        <v>0</v>
      </c>
      <c r="K146" s="102">
        <v>0</v>
      </c>
      <c r="L146" s="165" t="e">
        <f t="shared" si="9"/>
        <v>#DIV/0!</v>
      </c>
    </row>
    <row r="147" spans="1:12" ht="20.25" hidden="1">
      <c r="A147" s="39"/>
      <c r="B147" s="34"/>
      <c r="C147" s="33" t="s">
        <v>107</v>
      </c>
      <c r="D147" s="23" t="s">
        <v>20</v>
      </c>
      <c r="E147" s="23" t="s">
        <v>92</v>
      </c>
      <c r="F147" s="23" t="s">
        <v>94</v>
      </c>
      <c r="G147" s="246" t="s">
        <v>175</v>
      </c>
      <c r="H147" s="23" t="s">
        <v>31</v>
      </c>
      <c r="I147" s="23" t="s">
        <v>108</v>
      </c>
      <c r="J147" s="46">
        <v>0</v>
      </c>
      <c r="K147" s="46">
        <v>0</v>
      </c>
      <c r="L147" s="165" t="e">
        <f t="shared" si="9"/>
        <v>#DIV/0!</v>
      </c>
    </row>
    <row r="148" spans="1:12" ht="20.25">
      <c r="A148" s="39"/>
      <c r="B148" s="34"/>
      <c r="C148" s="191" t="s">
        <v>291</v>
      </c>
      <c r="D148" s="18" t="s">
        <v>20</v>
      </c>
      <c r="E148" s="184" t="s">
        <v>92</v>
      </c>
      <c r="F148" s="18" t="s">
        <v>94</v>
      </c>
      <c r="G148" s="18" t="s">
        <v>292</v>
      </c>
      <c r="H148" s="20"/>
      <c r="I148" s="20"/>
      <c r="J148" s="64">
        <f>J149</f>
        <v>1493.4</v>
      </c>
      <c r="K148" s="64">
        <f>K149</f>
        <v>0</v>
      </c>
      <c r="L148" s="200">
        <f t="shared" si="9"/>
        <v>0</v>
      </c>
    </row>
    <row r="149" spans="1:12" ht="20.25">
      <c r="A149" s="39"/>
      <c r="B149" s="34"/>
      <c r="C149" s="33" t="s">
        <v>107</v>
      </c>
      <c r="D149" s="23" t="s">
        <v>20</v>
      </c>
      <c r="E149" s="23" t="s">
        <v>92</v>
      </c>
      <c r="F149" s="23" t="s">
        <v>94</v>
      </c>
      <c r="G149" s="23" t="s">
        <v>292</v>
      </c>
      <c r="H149" s="23" t="s">
        <v>31</v>
      </c>
      <c r="I149" s="23" t="s">
        <v>108</v>
      </c>
      <c r="J149" s="46">
        <v>1493.4</v>
      </c>
      <c r="K149" s="46">
        <v>0</v>
      </c>
      <c r="L149" s="201">
        <f t="shared" si="9"/>
        <v>0</v>
      </c>
    </row>
    <row r="150" spans="1:12" ht="20.25">
      <c r="A150" s="39"/>
      <c r="B150" s="34"/>
      <c r="C150" s="249" t="s">
        <v>101</v>
      </c>
      <c r="D150" s="60" t="s">
        <v>20</v>
      </c>
      <c r="E150" s="222" t="s">
        <v>92</v>
      </c>
      <c r="F150" s="10" t="s">
        <v>94</v>
      </c>
      <c r="G150" s="13" t="s">
        <v>102</v>
      </c>
      <c r="H150" s="235"/>
      <c r="I150" s="21"/>
      <c r="J150" s="107">
        <f>J151</f>
        <v>555.7</v>
      </c>
      <c r="K150" s="107">
        <f>K151</f>
        <v>0</v>
      </c>
      <c r="L150" s="165">
        <f t="shared" si="9"/>
        <v>0</v>
      </c>
    </row>
    <row r="151" spans="1:12" ht="101.25">
      <c r="A151" s="39"/>
      <c r="B151" s="34"/>
      <c r="C151" s="250" t="s">
        <v>399</v>
      </c>
      <c r="D151" s="54" t="s">
        <v>20</v>
      </c>
      <c r="E151" s="184" t="s">
        <v>92</v>
      </c>
      <c r="F151" s="18" t="s">
        <v>94</v>
      </c>
      <c r="G151" s="18" t="s">
        <v>400</v>
      </c>
      <c r="H151" s="20"/>
      <c r="I151" s="20"/>
      <c r="J151" s="64">
        <f>J152+J153</f>
        <v>555.7</v>
      </c>
      <c r="K151" s="64">
        <f>K152+K153</f>
        <v>0</v>
      </c>
      <c r="L151" s="200">
        <f t="shared" si="9"/>
        <v>0</v>
      </c>
    </row>
    <row r="152" spans="1:12" ht="20.25">
      <c r="A152" s="39"/>
      <c r="B152" s="34"/>
      <c r="C152" s="251" t="s">
        <v>35</v>
      </c>
      <c r="D152" s="22" t="s">
        <v>20</v>
      </c>
      <c r="E152" s="22" t="s">
        <v>92</v>
      </c>
      <c r="F152" s="22" t="s">
        <v>94</v>
      </c>
      <c r="G152" s="22" t="s">
        <v>400</v>
      </c>
      <c r="H152" s="22" t="s">
        <v>31</v>
      </c>
      <c r="I152" s="22" t="s">
        <v>32</v>
      </c>
      <c r="J152" s="44">
        <v>350.2</v>
      </c>
      <c r="K152" s="44">
        <v>0</v>
      </c>
      <c r="L152" s="180">
        <f t="shared" si="9"/>
        <v>0</v>
      </c>
    </row>
    <row r="153" spans="1:12" ht="20.25">
      <c r="A153" s="39"/>
      <c r="B153" s="34"/>
      <c r="C153" s="33" t="s">
        <v>107</v>
      </c>
      <c r="D153" s="23" t="s">
        <v>20</v>
      </c>
      <c r="E153" s="23" t="s">
        <v>92</v>
      </c>
      <c r="F153" s="23" t="s">
        <v>94</v>
      </c>
      <c r="G153" s="23" t="s">
        <v>400</v>
      </c>
      <c r="H153" s="23" t="s">
        <v>31</v>
      </c>
      <c r="I153" s="23" t="s">
        <v>108</v>
      </c>
      <c r="J153" s="46">
        <v>205.5</v>
      </c>
      <c r="K153" s="46">
        <v>0</v>
      </c>
      <c r="L153" s="166">
        <f t="shared" si="9"/>
        <v>0</v>
      </c>
    </row>
    <row r="154" spans="1:12" ht="20.25">
      <c r="A154" s="39"/>
      <c r="B154" s="34"/>
      <c r="C154" s="19" t="s">
        <v>103</v>
      </c>
      <c r="D154" s="13" t="s">
        <v>20</v>
      </c>
      <c r="E154" s="13" t="s">
        <v>92</v>
      </c>
      <c r="F154" s="13" t="s">
        <v>104</v>
      </c>
      <c r="G154" s="13"/>
      <c r="H154" s="13"/>
      <c r="I154" s="13"/>
      <c r="J154" s="40">
        <f>J158+J155+J174+J177</f>
        <v>2830</v>
      </c>
      <c r="K154" s="40">
        <f>K158+K155+K174+K177</f>
        <v>0.6</v>
      </c>
      <c r="L154" s="165">
        <f t="shared" si="9"/>
        <v>0.00021201413427561835</v>
      </c>
    </row>
    <row r="155" spans="1:12" ht="40.5">
      <c r="A155" s="39"/>
      <c r="B155" s="34"/>
      <c r="C155" s="19" t="s">
        <v>105</v>
      </c>
      <c r="D155" s="13" t="s">
        <v>20</v>
      </c>
      <c r="E155" s="13" t="s">
        <v>92</v>
      </c>
      <c r="F155" s="13" t="s">
        <v>104</v>
      </c>
      <c r="G155" s="13" t="s">
        <v>106</v>
      </c>
      <c r="H155" s="188"/>
      <c r="I155" s="235"/>
      <c r="J155" s="40">
        <f>J156</f>
        <v>1800</v>
      </c>
      <c r="K155" s="40">
        <f>K156</f>
        <v>0</v>
      </c>
      <c r="L155" s="165">
        <f t="shared" si="9"/>
        <v>0</v>
      </c>
    </row>
    <row r="156" spans="1:12" ht="81">
      <c r="A156" s="39"/>
      <c r="B156" s="34"/>
      <c r="C156" s="71" t="s">
        <v>180</v>
      </c>
      <c r="D156" s="18" t="s">
        <v>20</v>
      </c>
      <c r="E156" s="184" t="s">
        <v>92</v>
      </c>
      <c r="F156" s="18" t="s">
        <v>104</v>
      </c>
      <c r="G156" s="18" t="s">
        <v>173</v>
      </c>
      <c r="H156" s="182"/>
      <c r="I156" s="182"/>
      <c r="J156" s="111">
        <f>+J157</f>
        <v>1800</v>
      </c>
      <c r="K156" s="111">
        <f>+K157</f>
        <v>0</v>
      </c>
      <c r="L156" s="200">
        <f t="shared" si="9"/>
        <v>0</v>
      </c>
    </row>
    <row r="157" spans="1:12" ht="20.25">
      <c r="A157" s="39"/>
      <c r="B157" s="34"/>
      <c r="C157" s="33" t="s">
        <v>95</v>
      </c>
      <c r="D157" s="23" t="s">
        <v>20</v>
      </c>
      <c r="E157" s="23" t="s">
        <v>92</v>
      </c>
      <c r="F157" s="23" t="s">
        <v>104</v>
      </c>
      <c r="G157" s="23" t="s">
        <v>173</v>
      </c>
      <c r="H157" s="23" t="s">
        <v>20</v>
      </c>
      <c r="I157" s="23" t="s">
        <v>32</v>
      </c>
      <c r="J157" s="46">
        <v>1800</v>
      </c>
      <c r="K157" s="46">
        <v>0</v>
      </c>
      <c r="L157" s="201">
        <f t="shared" si="9"/>
        <v>0</v>
      </c>
    </row>
    <row r="158" spans="1:12" ht="20.25">
      <c r="A158" s="39"/>
      <c r="B158" s="34"/>
      <c r="C158" s="252" t="s">
        <v>109</v>
      </c>
      <c r="D158" s="13" t="s">
        <v>20</v>
      </c>
      <c r="E158" s="13" t="s">
        <v>92</v>
      </c>
      <c r="F158" s="13" t="s">
        <v>104</v>
      </c>
      <c r="G158" s="13" t="s">
        <v>110</v>
      </c>
      <c r="H158" s="13"/>
      <c r="I158" s="13"/>
      <c r="J158" s="40">
        <f>J161+J168</f>
        <v>1030</v>
      </c>
      <c r="K158" s="40">
        <f>K161+K168</f>
        <v>0.6</v>
      </c>
      <c r="L158" s="165">
        <f t="shared" si="9"/>
        <v>0.0005825242718446601</v>
      </c>
    </row>
    <row r="159" spans="1:12" ht="60.75" hidden="1">
      <c r="A159" s="39"/>
      <c r="B159" s="34"/>
      <c r="C159" s="253" t="s">
        <v>111</v>
      </c>
      <c r="D159" s="18" t="s">
        <v>20</v>
      </c>
      <c r="E159" s="18" t="s">
        <v>92</v>
      </c>
      <c r="F159" s="18" t="s">
        <v>104</v>
      </c>
      <c r="G159" s="18" t="s">
        <v>112</v>
      </c>
      <c r="H159" s="18"/>
      <c r="I159" s="18"/>
      <c r="J159" s="42">
        <f>J160</f>
        <v>0</v>
      </c>
      <c r="K159" s="42">
        <f>K160</f>
        <v>0</v>
      </c>
      <c r="L159" s="165" t="e">
        <f t="shared" si="9"/>
        <v>#DIV/0!</v>
      </c>
    </row>
    <row r="160" spans="1:12" ht="20.25" hidden="1">
      <c r="A160" s="39"/>
      <c r="B160" s="34"/>
      <c r="C160" s="33" t="s">
        <v>98</v>
      </c>
      <c r="D160" s="21" t="s">
        <v>20</v>
      </c>
      <c r="E160" s="21" t="s">
        <v>92</v>
      </c>
      <c r="F160" s="21" t="s">
        <v>104</v>
      </c>
      <c r="G160" s="21" t="s">
        <v>112</v>
      </c>
      <c r="H160" s="21" t="s">
        <v>99</v>
      </c>
      <c r="I160" s="21" t="s">
        <v>32</v>
      </c>
      <c r="J160" s="41">
        <v>0</v>
      </c>
      <c r="K160" s="41">
        <v>0</v>
      </c>
      <c r="L160" s="165" t="e">
        <f t="shared" si="9"/>
        <v>#DIV/0!</v>
      </c>
    </row>
    <row r="161" spans="1:12" ht="20.25">
      <c r="A161" s="39"/>
      <c r="B161" s="34"/>
      <c r="C161" s="19" t="s">
        <v>200</v>
      </c>
      <c r="D161" s="13" t="s">
        <v>20</v>
      </c>
      <c r="E161" s="13" t="s">
        <v>92</v>
      </c>
      <c r="F161" s="13" t="s">
        <v>104</v>
      </c>
      <c r="G161" s="13" t="s">
        <v>199</v>
      </c>
      <c r="H161" s="235"/>
      <c r="I161" s="235"/>
      <c r="J161" s="40">
        <f>J164+J166+J162</f>
        <v>1030</v>
      </c>
      <c r="K161" s="40">
        <f>K164+K166+K162</f>
        <v>0.6</v>
      </c>
      <c r="L161" s="165">
        <f t="shared" si="9"/>
        <v>0.0005825242718446601</v>
      </c>
    </row>
    <row r="162" spans="1:12" ht="40.5">
      <c r="A162" s="39"/>
      <c r="B162" s="34"/>
      <c r="C162" s="229" t="s">
        <v>403</v>
      </c>
      <c r="D162" s="18" t="s">
        <v>20</v>
      </c>
      <c r="E162" s="18" t="s">
        <v>92</v>
      </c>
      <c r="F162" s="18" t="s">
        <v>104</v>
      </c>
      <c r="G162" s="18" t="s">
        <v>404</v>
      </c>
      <c r="H162" s="20"/>
      <c r="I162" s="20"/>
      <c r="J162" s="42">
        <f>J163</f>
        <v>0.6</v>
      </c>
      <c r="K162" s="42">
        <f>K163</f>
        <v>0.6</v>
      </c>
      <c r="L162" s="179">
        <f t="shared" si="9"/>
        <v>1</v>
      </c>
    </row>
    <row r="163" spans="1:12" ht="20.25">
      <c r="A163" s="39"/>
      <c r="B163" s="34"/>
      <c r="C163" s="33" t="s">
        <v>35</v>
      </c>
      <c r="D163" s="23" t="s">
        <v>20</v>
      </c>
      <c r="E163" s="23" t="s">
        <v>92</v>
      </c>
      <c r="F163" s="23" t="s">
        <v>104</v>
      </c>
      <c r="G163" s="23" t="s">
        <v>404</v>
      </c>
      <c r="H163" s="23" t="s">
        <v>31</v>
      </c>
      <c r="I163" s="23" t="s">
        <v>32</v>
      </c>
      <c r="J163" s="110">
        <v>0.6</v>
      </c>
      <c r="K163" s="110">
        <v>0.6</v>
      </c>
      <c r="L163" s="166">
        <f t="shared" si="9"/>
        <v>1</v>
      </c>
    </row>
    <row r="164" spans="1:12" ht="40.5">
      <c r="A164" s="39"/>
      <c r="B164" s="34"/>
      <c r="C164" s="71" t="s">
        <v>216</v>
      </c>
      <c r="D164" s="18" t="s">
        <v>20</v>
      </c>
      <c r="E164" s="184" t="s">
        <v>92</v>
      </c>
      <c r="F164" s="18" t="s">
        <v>104</v>
      </c>
      <c r="G164" s="18" t="s">
        <v>217</v>
      </c>
      <c r="H164" s="20"/>
      <c r="I164" s="20"/>
      <c r="J164" s="48">
        <f>J165</f>
        <v>1029.4</v>
      </c>
      <c r="K164" s="48">
        <f>K165</f>
        <v>0</v>
      </c>
      <c r="L164" s="179">
        <f t="shared" si="9"/>
        <v>0</v>
      </c>
    </row>
    <row r="165" spans="1:12" ht="40.5">
      <c r="A165" s="39"/>
      <c r="B165" s="34"/>
      <c r="C165" s="198" t="s">
        <v>270</v>
      </c>
      <c r="D165" s="23" t="s">
        <v>20</v>
      </c>
      <c r="E165" s="23" t="s">
        <v>92</v>
      </c>
      <c r="F165" s="23" t="s">
        <v>104</v>
      </c>
      <c r="G165" s="23" t="s">
        <v>217</v>
      </c>
      <c r="H165" s="23" t="s">
        <v>269</v>
      </c>
      <c r="I165" s="23" t="s">
        <v>32</v>
      </c>
      <c r="J165" s="49">
        <v>1029.4</v>
      </c>
      <c r="K165" s="49">
        <v>0</v>
      </c>
      <c r="L165" s="166">
        <f t="shared" si="9"/>
        <v>0</v>
      </c>
    </row>
    <row r="166" spans="1:12" ht="40.5" hidden="1">
      <c r="A166" s="39"/>
      <c r="B166" s="34"/>
      <c r="C166" s="71" t="s">
        <v>243</v>
      </c>
      <c r="D166" s="55" t="s">
        <v>20</v>
      </c>
      <c r="E166" s="184" t="s">
        <v>92</v>
      </c>
      <c r="F166" s="184" t="s">
        <v>104</v>
      </c>
      <c r="G166" s="184" t="s">
        <v>244</v>
      </c>
      <c r="H166" s="20"/>
      <c r="I166" s="20"/>
      <c r="J166" s="64">
        <f>J167</f>
        <v>0</v>
      </c>
      <c r="K166" s="64">
        <f>K167</f>
        <v>0</v>
      </c>
      <c r="L166" s="165" t="e">
        <f t="shared" si="9"/>
        <v>#DIV/0!</v>
      </c>
    </row>
    <row r="167" spans="1:12" ht="40.5" hidden="1">
      <c r="A167" s="39"/>
      <c r="B167" s="34"/>
      <c r="C167" s="198" t="s">
        <v>270</v>
      </c>
      <c r="D167" s="23" t="s">
        <v>20</v>
      </c>
      <c r="E167" s="23" t="s">
        <v>92</v>
      </c>
      <c r="F167" s="23" t="s">
        <v>104</v>
      </c>
      <c r="G167" s="23" t="s">
        <v>244</v>
      </c>
      <c r="H167" s="23" t="s">
        <v>269</v>
      </c>
      <c r="I167" s="23" t="s">
        <v>32</v>
      </c>
      <c r="J167" s="46">
        <v>0</v>
      </c>
      <c r="K167" s="46">
        <v>0</v>
      </c>
      <c r="L167" s="165" t="e">
        <f t="shared" si="9"/>
        <v>#DIV/0!</v>
      </c>
    </row>
    <row r="168" spans="1:12" ht="40.5" hidden="1">
      <c r="A168" s="39"/>
      <c r="B168" s="34"/>
      <c r="C168" s="254" t="s">
        <v>220</v>
      </c>
      <c r="D168" s="215" t="s">
        <v>20</v>
      </c>
      <c r="E168" s="219" t="s">
        <v>92</v>
      </c>
      <c r="F168" s="13" t="s">
        <v>104</v>
      </c>
      <c r="G168" s="13" t="s">
        <v>221</v>
      </c>
      <c r="H168" s="21"/>
      <c r="I168" s="21"/>
      <c r="J168" s="53">
        <f>J169+J172</f>
        <v>0</v>
      </c>
      <c r="K168" s="53">
        <f>K169+K172</f>
        <v>0</v>
      </c>
      <c r="L168" s="165" t="e">
        <f t="shared" si="9"/>
        <v>#DIV/0!</v>
      </c>
    </row>
    <row r="169" spans="1:12" ht="40.5" hidden="1">
      <c r="A169" s="39"/>
      <c r="B169" s="34"/>
      <c r="C169" s="71" t="s">
        <v>213</v>
      </c>
      <c r="D169" s="18" t="s">
        <v>20</v>
      </c>
      <c r="E169" s="18" t="s">
        <v>92</v>
      </c>
      <c r="F169" s="18" t="s">
        <v>104</v>
      </c>
      <c r="G169" s="18" t="s">
        <v>212</v>
      </c>
      <c r="H169" s="52"/>
      <c r="I169" s="20"/>
      <c r="J169" s="42">
        <f>J170</f>
        <v>0</v>
      </c>
      <c r="K169" s="42">
        <f>K170</f>
        <v>0</v>
      </c>
      <c r="L169" s="165" t="e">
        <f t="shared" si="9"/>
        <v>#DIV/0!</v>
      </c>
    </row>
    <row r="170" spans="1:12" ht="20.25" hidden="1">
      <c r="A170" s="39"/>
      <c r="B170" s="34"/>
      <c r="C170" s="33" t="s">
        <v>95</v>
      </c>
      <c r="D170" s="23" t="s">
        <v>20</v>
      </c>
      <c r="E170" s="23" t="s">
        <v>92</v>
      </c>
      <c r="F170" s="23" t="s">
        <v>104</v>
      </c>
      <c r="G170" s="23" t="s">
        <v>212</v>
      </c>
      <c r="H170" s="23" t="s">
        <v>20</v>
      </c>
      <c r="I170" s="23" t="s">
        <v>32</v>
      </c>
      <c r="J170" s="46">
        <v>0</v>
      </c>
      <c r="K170" s="46">
        <v>0</v>
      </c>
      <c r="L170" s="165" t="e">
        <f t="shared" si="9"/>
        <v>#DIV/0!</v>
      </c>
    </row>
    <row r="171" spans="1:12" ht="20.25" hidden="1">
      <c r="A171" s="39"/>
      <c r="B171" s="34"/>
      <c r="C171" s="32" t="s">
        <v>107</v>
      </c>
      <c r="D171" s="21" t="s">
        <v>20</v>
      </c>
      <c r="E171" s="21" t="s">
        <v>92</v>
      </c>
      <c r="F171" s="21" t="s">
        <v>104</v>
      </c>
      <c r="G171" s="21" t="s">
        <v>212</v>
      </c>
      <c r="H171" s="21" t="s">
        <v>20</v>
      </c>
      <c r="I171" s="21" t="s">
        <v>108</v>
      </c>
      <c r="J171" s="41">
        <v>0</v>
      </c>
      <c r="K171" s="41">
        <v>0</v>
      </c>
      <c r="L171" s="165" t="e">
        <f t="shared" si="9"/>
        <v>#DIV/0!</v>
      </c>
    </row>
    <row r="172" spans="1:12" ht="40.5" hidden="1">
      <c r="A172" s="39"/>
      <c r="B172" s="34"/>
      <c r="C172" s="191" t="s">
        <v>222</v>
      </c>
      <c r="D172" s="20" t="s">
        <v>20</v>
      </c>
      <c r="E172" s="54" t="s">
        <v>92</v>
      </c>
      <c r="F172" s="55" t="s">
        <v>104</v>
      </c>
      <c r="G172" s="55" t="s">
        <v>223</v>
      </c>
      <c r="H172" s="52"/>
      <c r="I172" s="20"/>
      <c r="J172" s="106">
        <f>J173</f>
        <v>0</v>
      </c>
      <c r="K172" s="106">
        <f>K173</f>
        <v>0</v>
      </c>
      <c r="L172" s="165" t="e">
        <f t="shared" si="9"/>
        <v>#DIV/0!</v>
      </c>
    </row>
    <row r="173" spans="1:12" ht="20.25" hidden="1">
      <c r="A173" s="39"/>
      <c r="B173" s="34"/>
      <c r="C173" s="198" t="s">
        <v>35</v>
      </c>
      <c r="D173" s="23" t="s">
        <v>20</v>
      </c>
      <c r="E173" s="59" t="s">
        <v>92</v>
      </c>
      <c r="F173" s="59" t="s">
        <v>104</v>
      </c>
      <c r="G173" s="59" t="s">
        <v>223</v>
      </c>
      <c r="H173" s="59" t="s">
        <v>31</v>
      </c>
      <c r="I173" s="23" t="s">
        <v>32</v>
      </c>
      <c r="J173" s="46">
        <v>0</v>
      </c>
      <c r="K173" s="46">
        <v>0</v>
      </c>
      <c r="L173" s="165" t="e">
        <f t="shared" si="9"/>
        <v>#DIV/0!</v>
      </c>
    </row>
    <row r="174" spans="1:12" ht="20.25" hidden="1">
      <c r="A174" s="39"/>
      <c r="B174" s="34"/>
      <c r="C174" s="19" t="s">
        <v>183</v>
      </c>
      <c r="D174" s="13" t="s">
        <v>20</v>
      </c>
      <c r="E174" s="219" t="s">
        <v>92</v>
      </c>
      <c r="F174" s="13" t="s">
        <v>104</v>
      </c>
      <c r="G174" s="13" t="s">
        <v>181</v>
      </c>
      <c r="H174" s="235"/>
      <c r="I174" s="21"/>
      <c r="J174" s="50">
        <f>J175</f>
        <v>0</v>
      </c>
      <c r="K174" s="50">
        <f>K175</f>
        <v>0</v>
      </c>
      <c r="L174" s="165" t="e">
        <f t="shared" si="9"/>
        <v>#DIV/0!</v>
      </c>
    </row>
    <row r="175" spans="1:12" ht="81" hidden="1">
      <c r="A175" s="39"/>
      <c r="B175" s="34"/>
      <c r="C175" s="71" t="s">
        <v>215</v>
      </c>
      <c r="D175" s="18" t="s">
        <v>20</v>
      </c>
      <c r="E175" s="184" t="s">
        <v>92</v>
      </c>
      <c r="F175" s="18" t="s">
        <v>104</v>
      </c>
      <c r="G175" s="18" t="s">
        <v>182</v>
      </c>
      <c r="H175" s="20"/>
      <c r="I175" s="20"/>
      <c r="J175" s="51">
        <f>J176</f>
        <v>0</v>
      </c>
      <c r="K175" s="51">
        <f>K176</f>
        <v>0</v>
      </c>
      <c r="L175" s="165" t="e">
        <f t="shared" si="9"/>
        <v>#DIV/0!</v>
      </c>
    </row>
    <row r="176" spans="1:12" ht="40.5" hidden="1">
      <c r="A176" s="39"/>
      <c r="B176" s="34"/>
      <c r="C176" s="33" t="s">
        <v>214</v>
      </c>
      <c r="D176" s="23" t="s">
        <v>20</v>
      </c>
      <c r="E176" s="23" t="s">
        <v>92</v>
      </c>
      <c r="F176" s="23" t="s">
        <v>104</v>
      </c>
      <c r="G176" s="23" t="s">
        <v>182</v>
      </c>
      <c r="H176" s="23" t="s">
        <v>31</v>
      </c>
      <c r="I176" s="23" t="s">
        <v>76</v>
      </c>
      <c r="J176" s="49">
        <v>0</v>
      </c>
      <c r="K176" s="49">
        <v>0</v>
      </c>
      <c r="L176" s="165" t="e">
        <f t="shared" si="9"/>
        <v>#DIV/0!</v>
      </c>
    </row>
    <row r="177" spans="1:12" ht="20.25" hidden="1">
      <c r="A177" s="39"/>
      <c r="B177" s="34"/>
      <c r="C177" s="254" t="s">
        <v>183</v>
      </c>
      <c r="D177" s="215" t="s">
        <v>20</v>
      </c>
      <c r="E177" s="219" t="s">
        <v>92</v>
      </c>
      <c r="F177" s="13" t="s">
        <v>104</v>
      </c>
      <c r="G177" s="13" t="s">
        <v>181</v>
      </c>
      <c r="H177" s="21"/>
      <c r="I177" s="21"/>
      <c r="J177" s="53">
        <f>J178</f>
        <v>0</v>
      </c>
      <c r="K177" s="53">
        <f>K178</f>
        <v>0</v>
      </c>
      <c r="L177" s="165" t="e">
        <f t="shared" si="9"/>
        <v>#DIV/0!</v>
      </c>
    </row>
    <row r="178" spans="1:12" ht="81" hidden="1">
      <c r="A178" s="39"/>
      <c r="B178" s="34"/>
      <c r="C178" s="71" t="s">
        <v>254</v>
      </c>
      <c r="D178" s="18" t="s">
        <v>20</v>
      </c>
      <c r="E178" s="18" t="s">
        <v>92</v>
      </c>
      <c r="F178" s="18" t="s">
        <v>104</v>
      </c>
      <c r="G178" s="18" t="s">
        <v>182</v>
      </c>
      <c r="H178" s="52"/>
      <c r="I178" s="20"/>
      <c r="J178" s="42">
        <f>J179</f>
        <v>0</v>
      </c>
      <c r="K178" s="42">
        <f>K179</f>
        <v>0</v>
      </c>
      <c r="L178" s="165" t="e">
        <f t="shared" si="9"/>
        <v>#DIV/0!</v>
      </c>
    </row>
    <row r="179" spans="1:12" ht="40.5" hidden="1">
      <c r="A179" s="39"/>
      <c r="B179" s="34"/>
      <c r="C179" s="33" t="s">
        <v>214</v>
      </c>
      <c r="D179" s="23" t="s">
        <v>255</v>
      </c>
      <c r="E179" s="23" t="s">
        <v>92</v>
      </c>
      <c r="F179" s="23" t="s">
        <v>104</v>
      </c>
      <c r="G179" s="23" t="s">
        <v>182</v>
      </c>
      <c r="H179" s="23" t="s">
        <v>256</v>
      </c>
      <c r="I179" s="23" t="s">
        <v>76</v>
      </c>
      <c r="J179" s="46">
        <v>0</v>
      </c>
      <c r="K179" s="46">
        <v>0</v>
      </c>
      <c r="L179" s="165" t="e">
        <f t="shared" si="9"/>
        <v>#DIV/0!</v>
      </c>
    </row>
    <row r="180" spans="1:12" ht="20.25">
      <c r="A180" s="39"/>
      <c r="B180" s="34"/>
      <c r="C180" s="191" t="s">
        <v>113</v>
      </c>
      <c r="D180" s="13" t="s">
        <v>20</v>
      </c>
      <c r="E180" s="16" t="s">
        <v>92</v>
      </c>
      <c r="F180" s="54" t="s">
        <v>114</v>
      </c>
      <c r="G180" s="21"/>
      <c r="H180" s="21"/>
      <c r="I180" s="21"/>
      <c r="J180" s="48">
        <f>J181</f>
        <v>6084.7</v>
      </c>
      <c r="K180" s="48">
        <f>K181</f>
        <v>1997.6</v>
      </c>
      <c r="L180" s="165">
        <f t="shared" si="9"/>
        <v>0.32829884793005404</v>
      </c>
    </row>
    <row r="181" spans="1:12" ht="20.25">
      <c r="A181" s="39"/>
      <c r="B181" s="34"/>
      <c r="C181" s="191" t="s">
        <v>113</v>
      </c>
      <c r="D181" s="13" t="s">
        <v>20</v>
      </c>
      <c r="E181" s="16" t="s">
        <v>92</v>
      </c>
      <c r="F181" s="54" t="s">
        <v>114</v>
      </c>
      <c r="G181" s="184" t="s">
        <v>115</v>
      </c>
      <c r="H181" s="13"/>
      <c r="I181" s="13"/>
      <c r="J181" s="40">
        <f>J182+J185+J189+J191+J196</f>
        <v>6084.7</v>
      </c>
      <c r="K181" s="40">
        <f>K182+K185+K189+K191+K196</f>
        <v>1997.6</v>
      </c>
      <c r="L181" s="165">
        <f t="shared" si="9"/>
        <v>0.32829884793005404</v>
      </c>
    </row>
    <row r="182" spans="1:12" ht="20.25">
      <c r="A182" s="39"/>
      <c r="B182" s="34"/>
      <c r="C182" s="255" t="s">
        <v>116</v>
      </c>
      <c r="D182" s="256" t="s">
        <v>20</v>
      </c>
      <c r="E182" s="256" t="s">
        <v>92</v>
      </c>
      <c r="F182" s="256" t="s">
        <v>114</v>
      </c>
      <c r="G182" s="256" t="s">
        <v>117</v>
      </c>
      <c r="H182" s="16"/>
      <c r="I182" s="16"/>
      <c r="J182" s="43">
        <f>J183+J184</f>
        <v>3508.5</v>
      </c>
      <c r="K182" s="43">
        <f>K183+K184</f>
        <v>1534.3</v>
      </c>
      <c r="L182" s="200">
        <f t="shared" si="9"/>
        <v>0.43730939147783954</v>
      </c>
    </row>
    <row r="183" spans="1:12" ht="20.25">
      <c r="A183" s="39"/>
      <c r="B183" s="34"/>
      <c r="C183" s="31" t="s">
        <v>35</v>
      </c>
      <c r="D183" s="22" t="s">
        <v>20</v>
      </c>
      <c r="E183" s="22" t="s">
        <v>92</v>
      </c>
      <c r="F183" s="234" t="s">
        <v>114</v>
      </c>
      <c r="G183" s="234" t="s">
        <v>117</v>
      </c>
      <c r="H183" s="234" t="s">
        <v>31</v>
      </c>
      <c r="I183" s="22" t="s">
        <v>32</v>
      </c>
      <c r="J183" s="44">
        <v>3473.8</v>
      </c>
      <c r="K183" s="44">
        <v>1534.3</v>
      </c>
      <c r="L183" s="197">
        <f t="shared" si="9"/>
        <v>0.44167770165236914</v>
      </c>
    </row>
    <row r="184" spans="1:12" ht="40.5">
      <c r="A184" s="39"/>
      <c r="B184" s="34"/>
      <c r="C184" s="198" t="s">
        <v>270</v>
      </c>
      <c r="D184" s="23" t="s">
        <v>20</v>
      </c>
      <c r="E184" s="23" t="s">
        <v>92</v>
      </c>
      <c r="F184" s="59" t="s">
        <v>114</v>
      </c>
      <c r="G184" s="59" t="s">
        <v>117</v>
      </c>
      <c r="H184" s="59" t="s">
        <v>269</v>
      </c>
      <c r="I184" s="23" t="s">
        <v>32</v>
      </c>
      <c r="J184" s="46">
        <v>34.7</v>
      </c>
      <c r="K184" s="46">
        <v>0</v>
      </c>
      <c r="L184" s="201">
        <f t="shared" si="9"/>
        <v>0</v>
      </c>
    </row>
    <row r="185" spans="1:12" ht="60.75" hidden="1">
      <c r="A185" s="39"/>
      <c r="B185" s="34"/>
      <c r="C185" s="254" t="s">
        <v>118</v>
      </c>
      <c r="D185" s="26" t="s">
        <v>20</v>
      </c>
      <c r="E185" s="26" t="s">
        <v>92</v>
      </c>
      <c r="F185" s="257" t="s">
        <v>114</v>
      </c>
      <c r="G185" s="257" t="s">
        <v>119</v>
      </c>
      <c r="H185" s="187"/>
      <c r="I185" s="223"/>
      <c r="J185" s="112">
        <f>J186+J187+J188</f>
        <v>0</v>
      </c>
      <c r="K185" s="112">
        <f>K186+K187+K188</f>
        <v>0</v>
      </c>
      <c r="L185" s="165" t="e">
        <f t="shared" si="9"/>
        <v>#DIV/0!</v>
      </c>
    </row>
    <row r="186" spans="1:12" ht="40.5" hidden="1">
      <c r="A186" s="39"/>
      <c r="B186" s="34"/>
      <c r="C186" s="73" t="s">
        <v>270</v>
      </c>
      <c r="D186" s="20" t="s">
        <v>20</v>
      </c>
      <c r="E186" s="20" t="s">
        <v>92</v>
      </c>
      <c r="F186" s="52" t="s">
        <v>114</v>
      </c>
      <c r="G186" s="52" t="s">
        <v>119</v>
      </c>
      <c r="H186" s="52" t="s">
        <v>269</v>
      </c>
      <c r="I186" s="20" t="s">
        <v>32</v>
      </c>
      <c r="J186" s="101">
        <v>0</v>
      </c>
      <c r="K186" s="101">
        <v>0</v>
      </c>
      <c r="L186" s="165" t="e">
        <f t="shared" si="9"/>
        <v>#DIV/0!</v>
      </c>
    </row>
    <row r="187" spans="1:12" ht="20.25" hidden="1">
      <c r="A187" s="39"/>
      <c r="B187" s="34"/>
      <c r="C187" s="31" t="s">
        <v>35</v>
      </c>
      <c r="D187" s="22" t="s">
        <v>20</v>
      </c>
      <c r="E187" s="22" t="s">
        <v>92</v>
      </c>
      <c r="F187" s="234" t="s">
        <v>114</v>
      </c>
      <c r="G187" s="234" t="s">
        <v>119</v>
      </c>
      <c r="H187" s="234" t="s">
        <v>31</v>
      </c>
      <c r="I187" s="22" t="s">
        <v>32</v>
      </c>
      <c r="J187" s="44">
        <v>0</v>
      </c>
      <c r="K187" s="44">
        <v>0</v>
      </c>
      <c r="L187" s="165" t="e">
        <f t="shared" si="9"/>
        <v>#DIV/0!</v>
      </c>
    </row>
    <row r="188" spans="1:12" ht="20.25" hidden="1">
      <c r="A188" s="39"/>
      <c r="B188" s="34"/>
      <c r="C188" s="33" t="s">
        <v>107</v>
      </c>
      <c r="D188" s="23" t="s">
        <v>20</v>
      </c>
      <c r="E188" s="23" t="s">
        <v>92</v>
      </c>
      <c r="F188" s="59" t="s">
        <v>114</v>
      </c>
      <c r="G188" s="59" t="s">
        <v>119</v>
      </c>
      <c r="H188" s="59" t="s">
        <v>31</v>
      </c>
      <c r="I188" s="23" t="s">
        <v>108</v>
      </c>
      <c r="J188" s="46">
        <v>0</v>
      </c>
      <c r="K188" s="46">
        <v>0</v>
      </c>
      <c r="L188" s="165" t="e">
        <f t="shared" si="9"/>
        <v>#DIV/0!</v>
      </c>
    </row>
    <row r="189" spans="1:12" ht="20.25">
      <c r="A189" s="39"/>
      <c r="B189" s="34"/>
      <c r="C189" s="191" t="s">
        <v>120</v>
      </c>
      <c r="D189" s="18" t="s">
        <v>20</v>
      </c>
      <c r="E189" s="18" t="s">
        <v>92</v>
      </c>
      <c r="F189" s="54" t="s">
        <v>114</v>
      </c>
      <c r="G189" s="54" t="s">
        <v>121</v>
      </c>
      <c r="H189" s="18"/>
      <c r="I189" s="18"/>
      <c r="J189" s="48">
        <f>J190</f>
        <v>97</v>
      </c>
      <c r="K189" s="48">
        <f>K190</f>
        <v>0</v>
      </c>
      <c r="L189" s="179">
        <f t="shared" si="9"/>
        <v>0</v>
      </c>
    </row>
    <row r="190" spans="1:12" ht="20.25">
      <c r="A190" s="39"/>
      <c r="B190" s="34"/>
      <c r="C190" s="33" t="s">
        <v>35</v>
      </c>
      <c r="D190" s="21" t="s">
        <v>20</v>
      </c>
      <c r="E190" s="21" t="s">
        <v>92</v>
      </c>
      <c r="F190" s="216" t="s">
        <v>114</v>
      </c>
      <c r="G190" s="216" t="s">
        <v>121</v>
      </c>
      <c r="H190" s="216" t="s">
        <v>31</v>
      </c>
      <c r="I190" s="21" t="s">
        <v>32</v>
      </c>
      <c r="J190" s="41">
        <v>97</v>
      </c>
      <c r="K190" s="41">
        <v>0</v>
      </c>
      <c r="L190" s="166">
        <f t="shared" si="9"/>
        <v>0</v>
      </c>
    </row>
    <row r="191" spans="1:12" ht="40.5">
      <c r="A191" s="39"/>
      <c r="B191" s="34"/>
      <c r="C191" s="191" t="s">
        <v>278</v>
      </c>
      <c r="D191" s="18" t="s">
        <v>20</v>
      </c>
      <c r="E191" s="18" t="s">
        <v>92</v>
      </c>
      <c r="F191" s="18" t="s">
        <v>114</v>
      </c>
      <c r="G191" s="18" t="s">
        <v>122</v>
      </c>
      <c r="H191" s="52"/>
      <c r="I191" s="20"/>
      <c r="J191" s="45">
        <f>J192+J193+J194+J195</f>
        <v>1529.2</v>
      </c>
      <c r="K191" s="45">
        <f>K192+K193+K194+K195</f>
        <v>254.5</v>
      </c>
      <c r="L191" s="200">
        <f t="shared" si="9"/>
        <v>0.1664268898770599</v>
      </c>
    </row>
    <row r="192" spans="1:12" ht="40.5">
      <c r="A192" s="39"/>
      <c r="B192" s="34"/>
      <c r="C192" s="233" t="s">
        <v>270</v>
      </c>
      <c r="D192" s="22" t="s">
        <v>20</v>
      </c>
      <c r="E192" s="22" t="s">
        <v>92</v>
      </c>
      <c r="F192" s="22" t="s">
        <v>114</v>
      </c>
      <c r="G192" s="234" t="s">
        <v>122</v>
      </c>
      <c r="H192" s="234" t="s">
        <v>269</v>
      </c>
      <c r="I192" s="234" t="s">
        <v>32</v>
      </c>
      <c r="J192" s="44">
        <v>800</v>
      </c>
      <c r="K192" s="44">
        <f>55.7</f>
        <v>55.7</v>
      </c>
      <c r="L192" s="180">
        <f t="shared" si="9"/>
        <v>0.069625</v>
      </c>
    </row>
    <row r="193" spans="1:12" ht="20.25">
      <c r="A193" s="39"/>
      <c r="B193" s="34"/>
      <c r="C193" s="31" t="s">
        <v>35</v>
      </c>
      <c r="D193" s="22" t="s">
        <v>20</v>
      </c>
      <c r="E193" s="22" t="s">
        <v>92</v>
      </c>
      <c r="F193" s="22" t="s">
        <v>114</v>
      </c>
      <c r="G193" s="234" t="s">
        <v>122</v>
      </c>
      <c r="H193" s="234" t="s">
        <v>31</v>
      </c>
      <c r="I193" s="234" t="s">
        <v>32</v>
      </c>
      <c r="J193" s="44">
        <f>223.5</f>
        <v>223.5</v>
      </c>
      <c r="K193" s="44">
        <v>103</v>
      </c>
      <c r="L193" s="180">
        <f t="shared" si="9"/>
        <v>0.4608501118568233</v>
      </c>
    </row>
    <row r="194" spans="1:12" ht="20.25">
      <c r="A194" s="39"/>
      <c r="B194" s="34"/>
      <c r="C194" s="31" t="s">
        <v>107</v>
      </c>
      <c r="D194" s="22" t="s">
        <v>20</v>
      </c>
      <c r="E194" s="22" t="s">
        <v>92</v>
      </c>
      <c r="F194" s="22" t="s">
        <v>114</v>
      </c>
      <c r="G194" s="234" t="s">
        <v>122</v>
      </c>
      <c r="H194" s="234" t="s">
        <v>31</v>
      </c>
      <c r="I194" s="234" t="s">
        <v>108</v>
      </c>
      <c r="J194" s="44">
        <v>445.7</v>
      </c>
      <c r="K194" s="44">
        <v>95.8</v>
      </c>
      <c r="L194" s="180">
        <f t="shared" si="9"/>
        <v>0.21494278662777652</v>
      </c>
    </row>
    <row r="195" spans="1:12" ht="60.75">
      <c r="A195" s="39"/>
      <c r="B195" s="34"/>
      <c r="C195" s="258" t="s">
        <v>300</v>
      </c>
      <c r="D195" s="23" t="s">
        <v>20</v>
      </c>
      <c r="E195" s="23" t="s">
        <v>92</v>
      </c>
      <c r="F195" s="23" t="s">
        <v>114</v>
      </c>
      <c r="G195" s="59" t="s">
        <v>122</v>
      </c>
      <c r="H195" s="59" t="s">
        <v>31</v>
      </c>
      <c r="I195" s="59" t="s">
        <v>299</v>
      </c>
      <c r="J195" s="46">
        <v>60</v>
      </c>
      <c r="K195" s="46">
        <v>0</v>
      </c>
      <c r="L195" s="166">
        <f t="shared" si="9"/>
        <v>0</v>
      </c>
    </row>
    <row r="196" spans="1:12" ht="20.25">
      <c r="A196" s="39"/>
      <c r="B196" s="34"/>
      <c r="C196" s="254" t="s">
        <v>123</v>
      </c>
      <c r="D196" s="26" t="s">
        <v>20</v>
      </c>
      <c r="E196" s="26" t="s">
        <v>92</v>
      </c>
      <c r="F196" s="26" t="s">
        <v>114</v>
      </c>
      <c r="G196" s="26" t="s">
        <v>124</v>
      </c>
      <c r="H196" s="187"/>
      <c r="I196" s="187"/>
      <c r="J196" s="100">
        <f>J197+J198</f>
        <v>950</v>
      </c>
      <c r="K196" s="100">
        <f>K197+K198</f>
        <v>208.8</v>
      </c>
      <c r="L196" s="165">
        <f t="shared" si="9"/>
        <v>0.21978947368421053</v>
      </c>
    </row>
    <row r="197" spans="1:12" ht="40.5">
      <c r="A197" s="39"/>
      <c r="B197" s="34"/>
      <c r="C197" s="259" t="s">
        <v>270</v>
      </c>
      <c r="D197" s="20" t="s">
        <v>20</v>
      </c>
      <c r="E197" s="20" t="s">
        <v>92</v>
      </c>
      <c r="F197" s="20" t="s">
        <v>114</v>
      </c>
      <c r="G197" s="52" t="s">
        <v>124</v>
      </c>
      <c r="H197" s="52" t="s">
        <v>269</v>
      </c>
      <c r="I197" s="52" t="s">
        <v>32</v>
      </c>
      <c r="J197" s="101">
        <v>750</v>
      </c>
      <c r="K197" s="101">
        <v>113.8</v>
      </c>
      <c r="L197" s="179">
        <f t="shared" si="9"/>
        <v>0.15173333333333333</v>
      </c>
    </row>
    <row r="198" spans="1:12" ht="20.25">
      <c r="A198" s="39"/>
      <c r="B198" s="34"/>
      <c r="C198" s="33" t="s">
        <v>35</v>
      </c>
      <c r="D198" s="23" t="s">
        <v>20</v>
      </c>
      <c r="E198" s="23" t="s">
        <v>92</v>
      </c>
      <c r="F198" s="23" t="s">
        <v>114</v>
      </c>
      <c r="G198" s="59" t="s">
        <v>124</v>
      </c>
      <c r="H198" s="59" t="s">
        <v>31</v>
      </c>
      <c r="I198" s="59" t="s">
        <v>32</v>
      </c>
      <c r="J198" s="46">
        <v>200</v>
      </c>
      <c r="K198" s="46">
        <v>95</v>
      </c>
      <c r="L198" s="166">
        <f t="shared" si="9"/>
        <v>0.475</v>
      </c>
    </row>
    <row r="199" spans="1:12" ht="20.25" hidden="1">
      <c r="A199" s="39"/>
      <c r="B199" s="34"/>
      <c r="C199" s="231" t="s">
        <v>405</v>
      </c>
      <c r="D199" s="10" t="s">
        <v>20</v>
      </c>
      <c r="E199" s="222" t="s">
        <v>92</v>
      </c>
      <c r="F199" s="10" t="s">
        <v>406</v>
      </c>
      <c r="G199" s="21"/>
      <c r="H199" s="235"/>
      <c r="I199" s="188"/>
      <c r="J199" s="118">
        <f aca="true" t="shared" si="10" ref="J199:K201">J200</f>
        <v>0</v>
      </c>
      <c r="K199" s="118">
        <f t="shared" si="10"/>
        <v>0</v>
      </c>
      <c r="L199" s="165" t="e">
        <f t="shared" si="9"/>
        <v>#DIV/0!</v>
      </c>
    </row>
    <row r="200" spans="1:12" ht="20.25" hidden="1">
      <c r="A200" s="39"/>
      <c r="B200" s="34"/>
      <c r="C200" s="231" t="s">
        <v>101</v>
      </c>
      <c r="D200" s="10" t="s">
        <v>20</v>
      </c>
      <c r="E200" s="222" t="s">
        <v>92</v>
      </c>
      <c r="F200" s="10" t="s">
        <v>406</v>
      </c>
      <c r="G200" s="13" t="s">
        <v>102</v>
      </c>
      <c r="H200" s="235"/>
      <c r="I200" s="188"/>
      <c r="J200" s="118">
        <f t="shared" si="10"/>
        <v>0</v>
      </c>
      <c r="K200" s="118">
        <f t="shared" si="10"/>
        <v>0</v>
      </c>
      <c r="L200" s="165" t="e">
        <f t="shared" si="9"/>
        <v>#DIV/0!</v>
      </c>
    </row>
    <row r="201" spans="1:12" ht="101.25" hidden="1">
      <c r="A201" s="39"/>
      <c r="B201" s="34"/>
      <c r="C201" s="229" t="s">
        <v>407</v>
      </c>
      <c r="D201" s="18" t="s">
        <v>20</v>
      </c>
      <c r="E201" s="184" t="s">
        <v>92</v>
      </c>
      <c r="F201" s="18" t="s">
        <v>406</v>
      </c>
      <c r="G201" s="18" t="s">
        <v>408</v>
      </c>
      <c r="H201" s="20"/>
      <c r="I201" s="52"/>
      <c r="J201" s="64">
        <f t="shared" si="10"/>
        <v>0</v>
      </c>
      <c r="K201" s="64">
        <f t="shared" si="10"/>
        <v>0</v>
      </c>
      <c r="L201" s="165" t="e">
        <f t="shared" si="9"/>
        <v>#DIV/0!</v>
      </c>
    </row>
    <row r="202" spans="1:12" ht="20.25" hidden="1">
      <c r="A202" s="39"/>
      <c r="B202" s="34"/>
      <c r="C202" s="230" t="s">
        <v>35</v>
      </c>
      <c r="D202" s="23" t="s">
        <v>20</v>
      </c>
      <c r="E202" s="23" t="s">
        <v>92</v>
      </c>
      <c r="F202" s="23" t="s">
        <v>406</v>
      </c>
      <c r="G202" s="23" t="s">
        <v>408</v>
      </c>
      <c r="H202" s="23" t="s">
        <v>31</v>
      </c>
      <c r="I202" s="59" t="s">
        <v>32</v>
      </c>
      <c r="J202" s="46">
        <v>0</v>
      </c>
      <c r="K202" s="46">
        <v>0</v>
      </c>
      <c r="L202" s="165" t="e">
        <f t="shared" si="9"/>
        <v>#DIV/0!</v>
      </c>
    </row>
    <row r="203" spans="1:12" ht="20.25">
      <c r="A203" s="39"/>
      <c r="B203" s="34"/>
      <c r="C203" s="19" t="s">
        <v>185</v>
      </c>
      <c r="D203" s="13" t="s">
        <v>20</v>
      </c>
      <c r="E203" s="13" t="s">
        <v>186</v>
      </c>
      <c r="F203" s="13" t="s">
        <v>186</v>
      </c>
      <c r="G203" s="13"/>
      <c r="H203" s="235"/>
      <c r="I203" s="235"/>
      <c r="J203" s="113">
        <f>J204+J208</f>
        <v>119.3</v>
      </c>
      <c r="K203" s="113">
        <f>K204+K208</f>
        <v>49.6</v>
      </c>
      <c r="L203" s="165">
        <f t="shared" si="9"/>
        <v>0.41575859178541497</v>
      </c>
    </row>
    <row r="204" spans="1:12" ht="20.25">
      <c r="A204" s="39"/>
      <c r="B204" s="34"/>
      <c r="C204" s="260" t="s">
        <v>281</v>
      </c>
      <c r="D204" s="10" t="s">
        <v>20</v>
      </c>
      <c r="E204" s="10" t="s">
        <v>186</v>
      </c>
      <c r="F204" s="10" t="s">
        <v>282</v>
      </c>
      <c r="G204" s="10"/>
      <c r="H204" s="21"/>
      <c r="I204" s="21"/>
      <c r="J204" s="114">
        <f aca="true" t="shared" si="11" ref="J204:K206">J205</f>
        <v>20</v>
      </c>
      <c r="K204" s="114">
        <f t="shared" si="11"/>
        <v>0</v>
      </c>
      <c r="L204" s="165">
        <f t="shared" si="9"/>
        <v>0</v>
      </c>
    </row>
    <row r="205" spans="1:12" ht="20.25">
      <c r="A205" s="39"/>
      <c r="B205" s="72"/>
      <c r="C205" s="261" t="s">
        <v>283</v>
      </c>
      <c r="D205" s="10" t="s">
        <v>20</v>
      </c>
      <c r="E205" s="10" t="s">
        <v>186</v>
      </c>
      <c r="F205" s="10" t="s">
        <v>282</v>
      </c>
      <c r="G205" s="10" t="s">
        <v>284</v>
      </c>
      <c r="H205" s="21"/>
      <c r="I205" s="21"/>
      <c r="J205" s="114">
        <f t="shared" si="11"/>
        <v>20</v>
      </c>
      <c r="K205" s="114">
        <f t="shared" si="11"/>
        <v>0</v>
      </c>
      <c r="L205" s="165">
        <f t="shared" si="9"/>
        <v>0</v>
      </c>
    </row>
    <row r="206" spans="1:12" ht="20.25">
      <c r="A206" s="39"/>
      <c r="B206" s="72"/>
      <c r="C206" s="209" t="s">
        <v>285</v>
      </c>
      <c r="D206" s="18" t="s">
        <v>20</v>
      </c>
      <c r="E206" s="18" t="s">
        <v>186</v>
      </c>
      <c r="F206" s="18" t="s">
        <v>282</v>
      </c>
      <c r="G206" s="18" t="s">
        <v>286</v>
      </c>
      <c r="H206" s="20"/>
      <c r="I206" s="20"/>
      <c r="J206" s="123">
        <f t="shared" si="11"/>
        <v>20</v>
      </c>
      <c r="K206" s="123">
        <f t="shared" si="11"/>
        <v>0</v>
      </c>
      <c r="L206" s="200">
        <f t="shared" si="9"/>
        <v>0</v>
      </c>
    </row>
    <row r="207" spans="1:12" ht="40.5">
      <c r="A207" s="39"/>
      <c r="B207" s="34"/>
      <c r="C207" s="33" t="s">
        <v>270</v>
      </c>
      <c r="D207" s="23" t="s">
        <v>20</v>
      </c>
      <c r="E207" s="59" t="s">
        <v>186</v>
      </c>
      <c r="F207" s="59" t="s">
        <v>282</v>
      </c>
      <c r="G207" s="59" t="s">
        <v>286</v>
      </c>
      <c r="H207" s="59" t="s">
        <v>269</v>
      </c>
      <c r="I207" s="23" t="s">
        <v>32</v>
      </c>
      <c r="J207" s="63">
        <v>20</v>
      </c>
      <c r="K207" s="63">
        <v>0</v>
      </c>
      <c r="L207" s="201">
        <f t="shared" si="9"/>
        <v>0</v>
      </c>
    </row>
    <row r="208" spans="1:12" ht="20.25">
      <c r="A208" s="39"/>
      <c r="B208" s="34"/>
      <c r="C208" s="262" t="s">
        <v>240</v>
      </c>
      <c r="D208" s="215" t="s">
        <v>20</v>
      </c>
      <c r="E208" s="60" t="s">
        <v>186</v>
      </c>
      <c r="F208" s="60" t="s">
        <v>241</v>
      </c>
      <c r="G208" s="216"/>
      <c r="H208" s="216"/>
      <c r="I208" s="21"/>
      <c r="J208" s="115">
        <f aca="true" t="shared" si="12" ref="J208:K211">J209</f>
        <v>99.3</v>
      </c>
      <c r="K208" s="115">
        <f t="shared" si="12"/>
        <v>49.6</v>
      </c>
      <c r="L208" s="165">
        <f aca="true" t="shared" si="13" ref="L208:L252">K208/J208</f>
        <v>0.4994964753272911</v>
      </c>
    </row>
    <row r="209" spans="1:12" ht="20.25">
      <c r="A209" s="39"/>
      <c r="B209" s="34"/>
      <c r="C209" s="214" t="s">
        <v>144</v>
      </c>
      <c r="D209" s="215" t="s">
        <v>20</v>
      </c>
      <c r="E209" s="54" t="s">
        <v>186</v>
      </c>
      <c r="F209" s="55" t="s">
        <v>241</v>
      </c>
      <c r="G209" s="55" t="s">
        <v>146</v>
      </c>
      <c r="H209" s="187"/>
      <c r="I209" s="21"/>
      <c r="J209" s="115">
        <f t="shared" si="12"/>
        <v>99.3</v>
      </c>
      <c r="K209" s="115">
        <f t="shared" si="12"/>
        <v>49.6</v>
      </c>
      <c r="L209" s="165">
        <f t="shared" si="13"/>
        <v>0.4994964753272911</v>
      </c>
    </row>
    <row r="210" spans="1:12" ht="81">
      <c r="A210" s="39"/>
      <c r="B210" s="34"/>
      <c r="C210" s="217" t="s">
        <v>237</v>
      </c>
      <c r="D210" s="215" t="s">
        <v>20</v>
      </c>
      <c r="E210" s="56" t="s">
        <v>186</v>
      </c>
      <c r="F210" s="57" t="s">
        <v>241</v>
      </c>
      <c r="G210" s="57" t="s">
        <v>147</v>
      </c>
      <c r="H210" s="188"/>
      <c r="I210" s="21"/>
      <c r="J210" s="115">
        <f t="shared" si="12"/>
        <v>99.3</v>
      </c>
      <c r="K210" s="115">
        <f t="shared" si="12"/>
        <v>49.6</v>
      </c>
      <c r="L210" s="165">
        <f t="shared" si="13"/>
        <v>0.4994964753272911</v>
      </c>
    </row>
    <row r="211" spans="1:12" ht="81">
      <c r="A211" s="39"/>
      <c r="B211" s="34"/>
      <c r="C211" s="61" t="s">
        <v>237</v>
      </c>
      <c r="D211" s="55" t="s">
        <v>20</v>
      </c>
      <c r="E211" s="55" t="s">
        <v>186</v>
      </c>
      <c r="F211" s="55" t="s">
        <v>241</v>
      </c>
      <c r="G211" s="55" t="s">
        <v>179</v>
      </c>
      <c r="H211" s="55"/>
      <c r="I211" s="20"/>
      <c r="J211" s="104">
        <f t="shared" si="12"/>
        <v>99.3</v>
      </c>
      <c r="K211" s="104">
        <f t="shared" si="12"/>
        <v>49.6</v>
      </c>
      <c r="L211" s="200">
        <f t="shared" si="13"/>
        <v>0.4994964753272911</v>
      </c>
    </row>
    <row r="212" spans="1:12" ht="60.75">
      <c r="A212" s="39"/>
      <c r="B212" s="34"/>
      <c r="C212" s="198" t="s">
        <v>195</v>
      </c>
      <c r="D212" s="23" t="s">
        <v>20</v>
      </c>
      <c r="E212" s="59" t="s">
        <v>186</v>
      </c>
      <c r="F212" s="59" t="s">
        <v>241</v>
      </c>
      <c r="G212" s="59" t="s">
        <v>179</v>
      </c>
      <c r="H212" s="59" t="s">
        <v>260</v>
      </c>
      <c r="I212" s="23" t="s">
        <v>150</v>
      </c>
      <c r="J212" s="63">
        <v>99.3</v>
      </c>
      <c r="K212" s="63">
        <v>49.6</v>
      </c>
      <c r="L212" s="201">
        <f t="shared" si="13"/>
        <v>0.4994964753272911</v>
      </c>
    </row>
    <row r="213" spans="1:12" ht="20.25">
      <c r="A213" s="39"/>
      <c r="B213" s="34"/>
      <c r="C213" s="12" t="s">
        <v>224</v>
      </c>
      <c r="D213" s="13" t="s">
        <v>20</v>
      </c>
      <c r="E213" s="13" t="s">
        <v>125</v>
      </c>
      <c r="F213" s="13" t="s">
        <v>125</v>
      </c>
      <c r="G213" s="16" t="s">
        <v>22</v>
      </c>
      <c r="H213" s="26"/>
      <c r="I213" s="26"/>
      <c r="J213" s="112">
        <f>J214+J220</f>
        <v>6993.6</v>
      </c>
      <c r="K213" s="112">
        <f>K214+K220</f>
        <v>2777</v>
      </c>
      <c r="L213" s="165">
        <f t="shared" si="13"/>
        <v>0.3970773278425989</v>
      </c>
    </row>
    <row r="214" spans="1:12" ht="20.25">
      <c r="A214" s="39"/>
      <c r="B214" s="34"/>
      <c r="C214" s="12" t="s">
        <v>152</v>
      </c>
      <c r="D214" s="13" t="s">
        <v>20</v>
      </c>
      <c r="E214" s="13" t="s">
        <v>125</v>
      </c>
      <c r="F214" s="13" t="s">
        <v>153</v>
      </c>
      <c r="G214" s="13"/>
      <c r="H214" s="13"/>
      <c r="I214" s="13"/>
      <c r="J214" s="116">
        <f>J215</f>
        <v>6143.6</v>
      </c>
      <c r="K214" s="116">
        <f>K215</f>
        <v>2729.8</v>
      </c>
      <c r="L214" s="165">
        <f t="shared" si="13"/>
        <v>0.44433231330164724</v>
      </c>
    </row>
    <row r="215" spans="1:12" ht="20.25">
      <c r="A215" s="39"/>
      <c r="B215" s="34"/>
      <c r="C215" s="12" t="s">
        <v>225</v>
      </c>
      <c r="D215" s="13" t="s">
        <v>20</v>
      </c>
      <c r="E215" s="13" t="s">
        <v>125</v>
      </c>
      <c r="F215" s="13" t="s">
        <v>153</v>
      </c>
      <c r="G215" s="26" t="s">
        <v>154</v>
      </c>
      <c r="H215" s="26"/>
      <c r="I215" s="26"/>
      <c r="J215" s="112">
        <f>J216</f>
        <v>6143.6</v>
      </c>
      <c r="K215" s="112">
        <f>K216</f>
        <v>2729.8</v>
      </c>
      <c r="L215" s="165">
        <f t="shared" si="13"/>
        <v>0.44433231330164724</v>
      </c>
    </row>
    <row r="216" spans="1:12" ht="20.25">
      <c r="A216" s="39"/>
      <c r="B216" s="34"/>
      <c r="C216" s="71" t="s">
        <v>155</v>
      </c>
      <c r="D216" s="203" t="s">
        <v>20</v>
      </c>
      <c r="E216" s="225" t="s">
        <v>125</v>
      </c>
      <c r="F216" s="225" t="s">
        <v>153</v>
      </c>
      <c r="G216" s="184" t="s">
        <v>156</v>
      </c>
      <c r="H216" s="20"/>
      <c r="I216" s="20"/>
      <c r="J216" s="48">
        <f>J217+J218+J219</f>
        <v>6143.6</v>
      </c>
      <c r="K216" s="48">
        <f>K217+K218+K219</f>
        <v>2729.8</v>
      </c>
      <c r="L216" s="179">
        <f t="shared" si="13"/>
        <v>0.44433231330164724</v>
      </c>
    </row>
    <row r="217" spans="1:12" ht="20.25">
      <c r="A217" s="39"/>
      <c r="B217" s="34"/>
      <c r="C217" s="185" t="s">
        <v>271</v>
      </c>
      <c r="D217" s="22" t="s">
        <v>20</v>
      </c>
      <c r="E217" s="22" t="s">
        <v>125</v>
      </c>
      <c r="F217" s="22" t="s">
        <v>153</v>
      </c>
      <c r="G217" s="22" t="s">
        <v>156</v>
      </c>
      <c r="H217" s="22" t="s">
        <v>157</v>
      </c>
      <c r="I217" s="22" t="s">
        <v>32</v>
      </c>
      <c r="J217" s="117">
        <v>6143.6</v>
      </c>
      <c r="K217" s="117">
        <v>2729.8</v>
      </c>
      <c r="L217" s="166">
        <f t="shared" si="13"/>
        <v>0.44433231330164724</v>
      </c>
    </row>
    <row r="218" spans="1:12" ht="20.25" hidden="1">
      <c r="A218" s="39"/>
      <c r="B218" s="34"/>
      <c r="C218" s="31" t="s">
        <v>107</v>
      </c>
      <c r="D218" s="22" t="s">
        <v>20</v>
      </c>
      <c r="E218" s="22" t="s">
        <v>125</v>
      </c>
      <c r="F218" s="22" t="s">
        <v>153</v>
      </c>
      <c r="G218" s="22" t="s">
        <v>156</v>
      </c>
      <c r="H218" s="22" t="s">
        <v>157</v>
      </c>
      <c r="I218" s="22" t="s">
        <v>108</v>
      </c>
      <c r="J218" s="117">
        <v>0</v>
      </c>
      <c r="K218" s="117">
        <v>0</v>
      </c>
      <c r="L218" s="165" t="e">
        <f t="shared" si="13"/>
        <v>#DIV/0!</v>
      </c>
    </row>
    <row r="219" spans="1:12" ht="60.75" hidden="1">
      <c r="A219" s="39"/>
      <c r="B219" s="34"/>
      <c r="C219" s="210" t="s">
        <v>257</v>
      </c>
      <c r="D219" s="22" t="s">
        <v>20</v>
      </c>
      <c r="E219" s="22" t="s">
        <v>125</v>
      </c>
      <c r="F219" s="22" t="s">
        <v>153</v>
      </c>
      <c r="G219" s="22" t="s">
        <v>156</v>
      </c>
      <c r="H219" s="22" t="s">
        <v>157</v>
      </c>
      <c r="I219" s="22" t="s">
        <v>258</v>
      </c>
      <c r="J219" s="41">
        <v>0</v>
      </c>
      <c r="K219" s="41">
        <v>0</v>
      </c>
      <c r="L219" s="165" t="e">
        <f t="shared" si="13"/>
        <v>#DIV/0!</v>
      </c>
    </row>
    <row r="220" spans="1:12" ht="20.25">
      <c r="A220" s="39"/>
      <c r="B220" s="34"/>
      <c r="C220" s="19" t="s">
        <v>230</v>
      </c>
      <c r="D220" s="13" t="s">
        <v>20</v>
      </c>
      <c r="E220" s="13" t="s">
        <v>125</v>
      </c>
      <c r="F220" s="13" t="s">
        <v>125</v>
      </c>
      <c r="G220" s="13" t="s">
        <v>22</v>
      </c>
      <c r="H220" s="13" t="s">
        <v>22</v>
      </c>
      <c r="I220" s="13" t="s">
        <v>22</v>
      </c>
      <c r="J220" s="40">
        <f aca="true" t="shared" si="14" ref="J220:K222">J221</f>
        <v>850</v>
      </c>
      <c r="K220" s="40">
        <f t="shared" si="14"/>
        <v>47.2</v>
      </c>
      <c r="L220" s="165">
        <f t="shared" si="13"/>
        <v>0.05552941176470588</v>
      </c>
    </row>
    <row r="221" spans="1:12" ht="20.25">
      <c r="A221" s="39"/>
      <c r="B221" s="34"/>
      <c r="C221" s="19" t="s">
        <v>231</v>
      </c>
      <c r="D221" s="13" t="s">
        <v>20</v>
      </c>
      <c r="E221" s="13" t="s">
        <v>125</v>
      </c>
      <c r="F221" s="13" t="s">
        <v>233</v>
      </c>
      <c r="G221" s="13"/>
      <c r="H221" s="13"/>
      <c r="I221" s="13"/>
      <c r="J221" s="40">
        <f t="shared" si="14"/>
        <v>850</v>
      </c>
      <c r="K221" s="40">
        <f t="shared" si="14"/>
        <v>47.2</v>
      </c>
      <c r="L221" s="165">
        <f t="shared" si="13"/>
        <v>0.05552941176470588</v>
      </c>
    </row>
    <row r="222" spans="1:12" ht="20.25">
      <c r="A222" s="39"/>
      <c r="B222" s="34"/>
      <c r="C222" s="19" t="s">
        <v>232</v>
      </c>
      <c r="D222" s="13" t="s">
        <v>20</v>
      </c>
      <c r="E222" s="13" t="s">
        <v>125</v>
      </c>
      <c r="F222" s="13" t="s">
        <v>233</v>
      </c>
      <c r="G222" s="13" t="s">
        <v>126</v>
      </c>
      <c r="H222" s="13" t="s">
        <v>22</v>
      </c>
      <c r="I222" s="13"/>
      <c r="J222" s="42">
        <f t="shared" si="14"/>
        <v>850</v>
      </c>
      <c r="K222" s="42">
        <f t="shared" si="14"/>
        <v>47.2</v>
      </c>
      <c r="L222" s="165">
        <f t="shared" si="13"/>
        <v>0.05552941176470588</v>
      </c>
    </row>
    <row r="223" spans="1:12" ht="20.25">
      <c r="A223" s="39"/>
      <c r="B223" s="34"/>
      <c r="C223" s="71" t="s">
        <v>248</v>
      </c>
      <c r="D223" s="18" t="s">
        <v>20</v>
      </c>
      <c r="E223" s="18" t="s">
        <v>125</v>
      </c>
      <c r="F223" s="18" t="s">
        <v>233</v>
      </c>
      <c r="G223" s="18" t="s">
        <v>127</v>
      </c>
      <c r="H223" s="18" t="s">
        <v>22</v>
      </c>
      <c r="I223" s="18" t="s">
        <v>22</v>
      </c>
      <c r="J223" s="42">
        <f>J224+J225</f>
        <v>850</v>
      </c>
      <c r="K223" s="42">
        <f>K224+K225</f>
        <v>47.2</v>
      </c>
      <c r="L223" s="200">
        <f t="shared" si="13"/>
        <v>0.05552941176470588</v>
      </c>
    </row>
    <row r="224" spans="1:12" ht="20.25">
      <c r="A224" s="39"/>
      <c r="B224" s="34"/>
      <c r="C224" s="263" t="s">
        <v>271</v>
      </c>
      <c r="D224" s="22" t="s">
        <v>20</v>
      </c>
      <c r="E224" s="22" t="s">
        <v>125</v>
      </c>
      <c r="F224" s="22" t="s">
        <v>233</v>
      </c>
      <c r="G224" s="22" t="s">
        <v>127</v>
      </c>
      <c r="H224" s="22" t="s">
        <v>157</v>
      </c>
      <c r="I224" s="22" t="s">
        <v>32</v>
      </c>
      <c r="J224" s="44">
        <v>450</v>
      </c>
      <c r="K224" s="44">
        <v>47.2</v>
      </c>
      <c r="L224" s="180">
        <f t="shared" si="13"/>
        <v>0.10488888888888889</v>
      </c>
    </row>
    <row r="225" spans="1:12" ht="60.75">
      <c r="A225" s="39"/>
      <c r="B225" s="34"/>
      <c r="C225" s="185" t="s">
        <v>300</v>
      </c>
      <c r="D225" s="23" t="s">
        <v>20</v>
      </c>
      <c r="E225" s="23" t="s">
        <v>125</v>
      </c>
      <c r="F225" s="23" t="s">
        <v>233</v>
      </c>
      <c r="G225" s="23" t="s">
        <v>127</v>
      </c>
      <c r="H225" s="23" t="s">
        <v>31</v>
      </c>
      <c r="I225" s="23" t="s">
        <v>299</v>
      </c>
      <c r="J225" s="46">
        <v>400</v>
      </c>
      <c r="K225" s="46">
        <v>0</v>
      </c>
      <c r="L225" s="166">
        <f t="shared" si="13"/>
        <v>0</v>
      </c>
    </row>
    <row r="226" spans="1:12" ht="20.25">
      <c r="A226" s="39"/>
      <c r="B226" s="34"/>
      <c r="C226" s="221" t="s">
        <v>132</v>
      </c>
      <c r="D226" s="56" t="s">
        <v>20</v>
      </c>
      <c r="E226" s="56" t="s">
        <v>133</v>
      </c>
      <c r="F226" s="56"/>
      <c r="G226" s="56"/>
      <c r="H226" s="56"/>
      <c r="I226" s="56"/>
      <c r="J226" s="118">
        <f>J227+J232</f>
        <v>310</v>
      </c>
      <c r="K226" s="118">
        <f>K227+K232</f>
        <v>134.9</v>
      </c>
      <c r="L226" s="165">
        <f t="shared" si="13"/>
        <v>0.43516129032258066</v>
      </c>
    </row>
    <row r="227" spans="1:12" ht="20.25">
      <c r="A227" s="39"/>
      <c r="B227" s="34"/>
      <c r="C227" s="221" t="s">
        <v>134</v>
      </c>
      <c r="D227" s="26" t="s">
        <v>20</v>
      </c>
      <c r="E227" s="26" t="s">
        <v>133</v>
      </c>
      <c r="F227" s="26" t="s">
        <v>135</v>
      </c>
      <c r="G227" s="26"/>
      <c r="H227" s="223"/>
      <c r="I227" s="223"/>
      <c r="J227" s="119">
        <f aca="true" t="shared" si="15" ref="J227:K230">J228</f>
        <v>140</v>
      </c>
      <c r="K227" s="119">
        <f t="shared" si="15"/>
        <v>63.4</v>
      </c>
      <c r="L227" s="165">
        <f t="shared" si="13"/>
        <v>0.45285714285714285</v>
      </c>
    </row>
    <row r="228" spans="1:12" ht="20.25">
      <c r="A228" s="39"/>
      <c r="B228" s="34"/>
      <c r="C228" s="19" t="s">
        <v>136</v>
      </c>
      <c r="D228" s="13" t="s">
        <v>20</v>
      </c>
      <c r="E228" s="13" t="s">
        <v>133</v>
      </c>
      <c r="F228" s="13" t="s">
        <v>135</v>
      </c>
      <c r="G228" s="13" t="s">
        <v>137</v>
      </c>
      <c r="H228" s="235"/>
      <c r="I228" s="235"/>
      <c r="J228" s="113">
        <f t="shared" si="15"/>
        <v>140</v>
      </c>
      <c r="K228" s="113">
        <f t="shared" si="15"/>
        <v>63.4</v>
      </c>
      <c r="L228" s="165">
        <f t="shared" si="13"/>
        <v>0.45285714285714285</v>
      </c>
    </row>
    <row r="229" spans="1:12" ht="20.25">
      <c r="A229" s="39"/>
      <c r="B229" s="34"/>
      <c r="C229" s="19" t="s">
        <v>138</v>
      </c>
      <c r="D229" s="13" t="s">
        <v>20</v>
      </c>
      <c r="E229" s="13" t="s">
        <v>133</v>
      </c>
      <c r="F229" s="13" t="s">
        <v>135</v>
      </c>
      <c r="G229" s="13" t="s">
        <v>139</v>
      </c>
      <c r="H229" s="13"/>
      <c r="I229" s="235"/>
      <c r="J229" s="113">
        <f t="shared" si="15"/>
        <v>140</v>
      </c>
      <c r="K229" s="113">
        <f t="shared" si="15"/>
        <v>63.4</v>
      </c>
      <c r="L229" s="165">
        <f t="shared" si="13"/>
        <v>0.45285714285714285</v>
      </c>
    </row>
    <row r="230" spans="1:12" ht="40.5">
      <c r="A230" s="39"/>
      <c r="B230" s="34"/>
      <c r="C230" s="211" t="s">
        <v>140</v>
      </c>
      <c r="D230" s="203" t="s">
        <v>20</v>
      </c>
      <c r="E230" s="203" t="s">
        <v>133</v>
      </c>
      <c r="F230" s="203" t="s">
        <v>135</v>
      </c>
      <c r="G230" s="203" t="s">
        <v>141</v>
      </c>
      <c r="H230" s="182"/>
      <c r="I230" s="182"/>
      <c r="J230" s="120">
        <f t="shared" si="15"/>
        <v>140</v>
      </c>
      <c r="K230" s="120">
        <f t="shared" si="15"/>
        <v>63.4</v>
      </c>
      <c r="L230" s="179">
        <f t="shared" si="13"/>
        <v>0.45285714285714285</v>
      </c>
    </row>
    <row r="231" spans="1:12" ht="20.25">
      <c r="A231" s="39"/>
      <c r="B231" s="34"/>
      <c r="C231" s="33" t="s">
        <v>142</v>
      </c>
      <c r="D231" s="223" t="s">
        <v>20</v>
      </c>
      <c r="E231" s="223" t="s">
        <v>133</v>
      </c>
      <c r="F231" s="264" t="s">
        <v>135</v>
      </c>
      <c r="G231" s="264" t="s">
        <v>141</v>
      </c>
      <c r="H231" s="21" t="s">
        <v>143</v>
      </c>
      <c r="I231" s="23" t="s">
        <v>32</v>
      </c>
      <c r="J231" s="121">
        <v>140</v>
      </c>
      <c r="K231" s="121">
        <v>63.4</v>
      </c>
      <c r="L231" s="166">
        <f t="shared" si="13"/>
        <v>0.45285714285714285</v>
      </c>
    </row>
    <row r="232" spans="1:12" ht="20.25">
      <c r="A232" s="39"/>
      <c r="B232" s="34"/>
      <c r="C232" s="19" t="s">
        <v>189</v>
      </c>
      <c r="D232" s="13" t="s">
        <v>20</v>
      </c>
      <c r="E232" s="13" t="s">
        <v>133</v>
      </c>
      <c r="F232" s="13" t="s">
        <v>192</v>
      </c>
      <c r="G232" s="265"/>
      <c r="H232" s="235"/>
      <c r="I232" s="235"/>
      <c r="J232" s="113">
        <f>J233</f>
        <v>170</v>
      </c>
      <c r="K232" s="113">
        <f>K233</f>
        <v>71.5</v>
      </c>
      <c r="L232" s="165">
        <f t="shared" si="13"/>
        <v>0.42058823529411765</v>
      </c>
    </row>
    <row r="233" spans="1:12" ht="20.25">
      <c r="A233" s="39"/>
      <c r="B233" s="34"/>
      <c r="C233" s="19" t="s">
        <v>190</v>
      </c>
      <c r="D233" s="13" t="s">
        <v>20</v>
      </c>
      <c r="E233" s="13" t="s">
        <v>133</v>
      </c>
      <c r="F233" s="13" t="s">
        <v>192</v>
      </c>
      <c r="G233" s="13" t="s">
        <v>193</v>
      </c>
      <c r="H233" s="21"/>
      <c r="I233" s="235"/>
      <c r="J233" s="113">
        <f>J235+J242</f>
        <v>170</v>
      </c>
      <c r="K233" s="113">
        <f>K235+K242</f>
        <v>71.5</v>
      </c>
      <c r="L233" s="165">
        <f t="shared" si="13"/>
        <v>0.42058823529411765</v>
      </c>
    </row>
    <row r="234" spans="1:12" ht="20.25">
      <c r="A234" s="39"/>
      <c r="B234" s="34"/>
      <c r="C234" s="221" t="s">
        <v>301</v>
      </c>
      <c r="D234" s="13" t="s">
        <v>20</v>
      </c>
      <c r="E234" s="222" t="s">
        <v>133</v>
      </c>
      <c r="F234" s="13" t="s">
        <v>192</v>
      </c>
      <c r="G234" s="13" t="s">
        <v>194</v>
      </c>
      <c r="H234" s="223"/>
      <c r="I234" s="177"/>
      <c r="J234" s="122">
        <f>J235</f>
        <v>170</v>
      </c>
      <c r="K234" s="122">
        <f>K235</f>
        <v>71.5</v>
      </c>
      <c r="L234" s="165">
        <f t="shared" si="13"/>
        <v>0.42058823529411765</v>
      </c>
    </row>
    <row r="235" spans="1:12" ht="40.5">
      <c r="A235" s="39"/>
      <c r="B235" s="34"/>
      <c r="C235" s="71" t="s">
        <v>191</v>
      </c>
      <c r="D235" s="203" t="s">
        <v>20</v>
      </c>
      <c r="E235" s="26" t="s">
        <v>133</v>
      </c>
      <c r="F235" s="18" t="s">
        <v>192</v>
      </c>
      <c r="G235" s="18" t="s">
        <v>194</v>
      </c>
      <c r="H235" s="20"/>
      <c r="I235" s="20"/>
      <c r="J235" s="123">
        <f>J236</f>
        <v>170</v>
      </c>
      <c r="K235" s="123">
        <f>K236</f>
        <v>71.5</v>
      </c>
      <c r="L235" s="200">
        <f t="shared" si="13"/>
        <v>0.42058823529411765</v>
      </c>
    </row>
    <row r="236" spans="1:12" ht="20.25">
      <c r="A236" s="39"/>
      <c r="B236" s="34"/>
      <c r="C236" s="32" t="s">
        <v>142</v>
      </c>
      <c r="D236" s="23" t="s">
        <v>20</v>
      </c>
      <c r="E236" s="23" t="s">
        <v>133</v>
      </c>
      <c r="F236" s="264">
        <v>1003</v>
      </c>
      <c r="G236" s="264" t="s">
        <v>194</v>
      </c>
      <c r="H236" s="23" t="s">
        <v>143</v>
      </c>
      <c r="I236" s="23" t="s">
        <v>32</v>
      </c>
      <c r="J236" s="121">
        <v>170</v>
      </c>
      <c r="K236" s="121">
        <v>71.5</v>
      </c>
      <c r="L236" s="201">
        <f t="shared" si="13"/>
        <v>0.42058823529411765</v>
      </c>
    </row>
    <row r="237" spans="1:12" ht="20.25" hidden="1">
      <c r="A237" s="39"/>
      <c r="B237" s="34"/>
      <c r="C237" s="266" t="s">
        <v>128</v>
      </c>
      <c r="D237" s="13" t="s">
        <v>20</v>
      </c>
      <c r="E237" s="219" t="s">
        <v>145</v>
      </c>
      <c r="F237" s="219"/>
      <c r="G237" s="219" t="s">
        <v>22</v>
      </c>
      <c r="H237" s="219" t="s">
        <v>22</v>
      </c>
      <c r="I237" s="235"/>
      <c r="J237" s="124">
        <f aca="true" t="shared" si="16" ref="J237:K240">J238</f>
        <v>0</v>
      </c>
      <c r="K237" s="124">
        <f t="shared" si="16"/>
        <v>0</v>
      </c>
      <c r="L237" s="165" t="e">
        <f t="shared" si="13"/>
        <v>#DIV/0!</v>
      </c>
    </row>
    <row r="238" spans="1:12" ht="20.25" hidden="1">
      <c r="A238" s="39"/>
      <c r="B238" s="34"/>
      <c r="C238" s="19" t="s">
        <v>236</v>
      </c>
      <c r="D238" s="13" t="s">
        <v>20</v>
      </c>
      <c r="E238" s="219" t="s">
        <v>145</v>
      </c>
      <c r="F238" s="13" t="s">
        <v>235</v>
      </c>
      <c r="G238" s="219" t="s">
        <v>22</v>
      </c>
      <c r="H238" s="219" t="s">
        <v>22</v>
      </c>
      <c r="I238" s="235"/>
      <c r="J238" s="124">
        <f t="shared" si="16"/>
        <v>0</v>
      </c>
      <c r="K238" s="124">
        <f t="shared" si="16"/>
        <v>0</v>
      </c>
      <c r="L238" s="165" t="e">
        <f t="shared" si="13"/>
        <v>#DIV/0!</v>
      </c>
    </row>
    <row r="239" spans="1:12" ht="40.5" hidden="1">
      <c r="A239" s="39"/>
      <c r="B239" s="34"/>
      <c r="C239" s="19" t="s">
        <v>129</v>
      </c>
      <c r="D239" s="13" t="s">
        <v>20</v>
      </c>
      <c r="E239" s="219" t="s">
        <v>145</v>
      </c>
      <c r="F239" s="13" t="s">
        <v>235</v>
      </c>
      <c r="G239" s="13" t="s">
        <v>130</v>
      </c>
      <c r="H239" s="219"/>
      <c r="I239" s="235"/>
      <c r="J239" s="124">
        <f t="shared" si="16"/>
        <v>0</v>
      </c>
      <c r="K239" s="124">
        <f t="shared" si="16"/>
        <v>0</v>
      </c>
      <c r="L239" s="165" t="e">
        <f t="shared" si="13"/>
        <v>#DIV/0!</v>
      </c>
    </row>
    <row r="240" spans="1:12" ht="20.25" hidden="1">
      <c r="A240" s="39"/>
      <c r="B240" s="34"/>
      <c r="C240" s="71" t="s">
        <v>234</v>
      </c>
      <c r="D240" s="18" t="s">
        <v>20</v>
      </c>
      <c r="E240" s="184" t="s">
        <v>145</v>
      </c>
      <c r="F240" s="18" t="s">
        <v>235</v>
      </c>
      <c r="G240" s="18" t="s">
        <v>131</v>
      </c>
      <c r="H240" s="20"/>
      <c r="I240" s="20"/>
      <c r="J240" s="51">
        <f t="shared" si="16"/>
        <v>0</v>
      </c>
      <c r="K240" s="51">
        <f t="shared" si="16"/>
        <v>0</v>
      </c>
      <c r="L240" s="165" t="e">
        <f t="shared" si="13"/>
        <v>#DIV/0!</v>
      </c>
    </row>
    <row r="241" spans="1:12" ht="20.25" hidden="1">
      <c r="A241" s="39"/>
      <c r="B241" s="34"/>
      <c r="C241" s="267" t="s">
        <v>35</v>
      </c>
      <c r="D241" s="23" t="s">
        <v>20</v>
      </c>
      <c r="E241" s="23" t="s">
        <v>145</v>
      </c>
      <c r="F241" s="23" t="s">
        <v>235</v>
      </c>
      <c r="G241" s="23" t="s">
        <v>131</v>
      </c>
      <c r="H241" s="23" t="s">
        <v>31</v>
      </c>
      <c r="I241" s="23" t="s">
        <v>32</v>
      </c>
      <c r="J241" s="121">
        <v>0</v>
      </c>
      <c r="K241" s="121">
        <v>0</v>
      </c>
      <c r="L241" s="165" t="e">
        <f t="shared" si="13"/>
        <v>#DIV/0!</v>
      </c>
    </row>
    <row r="242" spans="1:12" ht="20.25" hidden="1">
      <c r="A242" s="39"/>
      <c r="B242" s="34"/>
      <c r="C242" s="19" t="s">
        <v>301</v>
      </c>
      <c r="D242" s="13" t="s">
        <v>20</v>
      </c>
      <c r="E242" s="219" t="s">
        <v>133</v>
      </c>
      <c r="F242" s="13" t="s">
        <v>192</v>
      </c>
      <c r="G242" s="13" t="s">
        <v>303</v>
      </c>
      <c r="H242" s="223"/>
      <c r="I242" s="21"/>
      <c r="J242" s="125">
        <f>J243</f>
        <v>0</v>
      </c>
      <c r="K242" s="125">
        <f>K243</f>
        <v>0</v>
      </c>
      <c r="L242" s="165" t="e">
        <f t="shared" si="13"/>
        <v>#DIV/0!</v>
      </c>
    </row>
    <row r="243" spans="1:12" ht="60.75" hidden="1">
      <c r="A243" s="39"/>
      <c r="B243" s="34"/>
      <c r="C243" s="191" t="s">
        <v>409</v>
      </c>
      <c r="D243" s="18" t="s">
        <v>20</v>
      </c>
      <c r="E243" s="18" t="s">
        <v>133</v>
      </c>
      <c r="F243" s="18" t="s">
        <v>192</v>
      </c>
      <c r="G243" s="18" t="s">
        <v>302</v>
      </c>
      <c r="H243" s="20"/>
      <c r="I243" s="20"/>
      <c r="J243" s="126">
        <f>J244</f>
        <v>0</v>
      </c>
      <c r="K243" s="126">
        <f>K244</f>
        <v>0</v>
      </c>
      <c r="L243" s="165" t="e">
        <f t="shared" si="13"/>
        <v>#DIV/0!</v>
      </c>
    </row>
    <row r="244" spans="1:12" ht="20.25" hidden="1">
      <c r="A244" s="39"/>
      <c r="B244" s="34"/>
      <c r="C244" s="33" t="s">
        <v>142</v>
      </c>
      <c r="D244" s="23" t="s">
        <v>20</v>
      </c>
      <c r="E244" s="23" t="s">
        <v>133</v>
      </c>
      <c r="F244" s="246">
        <v>1003</v>
      </c>
      <c r="G244" s="246" t="s">
        <v>302</v>
      </c>
      <c r="H244" s="23" t="s">
        <v>143</v>
      </c>
      <c r="I244" s="23" t="s">
        <v>32</v>
      </c>
      <c r="J244" s="121">
        <v>0</v>
      </c>
      <c r="K244" s="121">
        <v>0</v>
      </c>
      <c r="L244" s="165" t="e">
        <f t="shared" si="13"/>
        <v>#DIV/0!</v>
      </c>
    </row>
    <row r="245" spans="1:12" ht="20.25">
      <c r="A245" s="39"/>
      <c r="B245" s="34"/>
      <c r="C245" s="266" t="s">
        <v>128</v>
      </c>
      <c r="D245" s="13" t="s">
        <v>20</v>
      </c>
      <c r="E245" s="219" t="s">
        <v>145</v>
      </c>
      <c r="F245" s="219"/>
      <c r="G245" s="219" t="s">
        <v>22</v>
      </c>
      <c r="H245" s="219" t="s">
        <v>22</v>
      </c>
      <c r="I245" s="235"/>
      <c r="J245" s="124">
        <f aca="true" t="shared" si="17" ref="J245:K248">J246</f>
        <v>300</v>
      </c>
      <c r="K245" s="124">
        <f t="shared" si="17"/>
        <v>94.2</v>
      </c>
      <c r="L245" s="165">
        <f t="shared" si="13"/>
        <v>0.314</v>
      </c>
    </row>
    <row r="246" spans="1:12" ht="20.25">
      <c r="A246" s="39"/>
      <c r="B246" s="34"/>
      <c r="C246" s="19" t="s">
        <v>236</v>
      </c>
      <c r="D246" s="13" t="s">
        <v>20</v>
      </c>
      <c r="E246" s="219" t="s">
        <v>145</v>
      </c>
      <c r="F246" s="13" t="s">
        <v>235</v>
      </c>
      <c r="G246" s="219" t="s">
        <v>22</v>
      </c>
      <c r="H246" s="219" t="s">
        <v>22</v>
      </c>
      <c r="I246" s="235"/>
      <c r="J246" s="124">
        <f t="shared" si="17"/>
        <v>300</v>
      </c>
      <c r="K246" s="124">
        <f t="shared" si="17"/>
        <v>94.2</v>
      </c>
      <c r="L246" s="165">
        <f t="shared" si="13"/>
        <v>0.314</v>
      </c>
    </row>
    <row r="247" spans="1:12" ht="40.5">
      <c r="A247" s="39"/>
      <c r="B247" s="34"/>
      <c r="C247" s="19" t="s">
        <v>129</v>
      </c>
      <c r="D247" s="13" t="s">
        <v>20</v>
      </c>
      <c r="E247" s="219" t="s">
        <v>145</v>
      </c>
      <c r="F247" s="13" t="s">
        <v>235</v>
      </c>
      <c r="G247" s="13" t="s">
        <v>130</v>
      </c>
      <c r="H247" s="219"/>
      <c r="I247" s="235"/>
      <c r="J247" s="124">
        <f t="shared" si="17"/>
        <v>300</v>
      </c>
      <c r="K247" s="124">
        <f t="shared" si="17"/>
        <v>94.2</v>
      </c>
      <c r="L247" s="165">
        <f t="shared" si="13"/>
        <v>0.314</v>
      </c>
    </row>
    <row r="248" spans="1:12" ht="20.25">
      <c r="A248" s="39"/>
      <c r="B248" s="34"/>
      <c r="C248" s="71" t="s">
        <v>234</v>
      </c>
      <c r="D248" s="18" t="s">
        <v>20</v>
      </c>
      <c r="E248" s="184" t="s">
        <v>145</v>
      </c>
      <c r="F248" s="18" t="s">
        <v>235</v>
      </c>
      <c r="G248" s="18" t="s">
        <v>131</v>
      </c>
      <c r="H248" s="20"/>
      <c r="I248" s="20"/>
      <c r="J248" s="51">
        <f t="shared" si="17"/>
        <v>300</v>
      </c>
      <c r="K248" s="51">
        <f t="shared" si="17"/>
        <v>94.2</v>
      </c>
      <c r="L248" s="200">
        <f t="shared" si="13"/>
        <v>0.314</v>
      </c>
    </row>
    <row r="249" spans="1:12" ht="20.25">
      <c r="A249" s="39"/>
      <c r="B249" s="34"/>
      <c r="C249" s="185" t="s">
        <v>271</v>
      </c>
      <c r="D249" s="23" t="s">
        <v>20</v>
      </c>
      <c r="E249" s="23" t="s">
        <v>145</v>
      </c>
      <c r="F249" s="23" t="s">
        <v>235</v>
      </c>
      <c r="G249" s="23" t="s">
        <v>131</v>
      </c>
      <c r="H249" s="23" t="s">
        <v>157</v>
      </c>
      <c r="I249" s="23" t="s">
        <v>32</v>
      </c>
      <c r="J249" s="49">
        <v>300</v>
      </c>
      <c r="K249" s="49">
        <v>94.2</v>
      </c>
      <c r="L249" s="201">
        <f t="shared" si="13"/>
        <v>0.314</v>
      </c>
    </row>
    <row r="250" spans="1:12" ht="20.25">
      <c r="A250" s="39"/>
      <c r="B250" s="34"/>
      <c r="C250" s="268" t="s">
        <v>36</v>
      </c>
      <c r="D250" s="269" t="s">
        <v>20</v>
      </c>
      <c r="E250" s="222" t="s">
        <v>227</v>
      </c>
      <c r="F250" s="264"/>
      <c r="G250" s="264"/>
      <c r="H250" s="21"/>
      <c r="I250" s="21"/>
      <c r="J250" s="114">
        <f>J251</f>
        <v>159.2</v>
      </c>
      <c r="K250" s="114">
        <f aca="true" t="shared" si="18" ref="K250:L253">K251</f>
        <v>0</v>
      </c>
      <c r="L250" s="165">
        <f t="shared" si="13"/>
        <v>0</v>
      </c>
    </row>
    <row r="251" spans="1:12" ht="40.5">
      <c r="A251" s="39"/>
      <c r="B251" s="34"/>
      <c r="C251" s="12" t="s">
        <v>226</v>
      </c>
      <c r="D251" s="13" t="s">
        <v>20</v>
      </c>
      <c r="E251" s="13" t="s">
        <v>227</v>
      </c>
      <c r="F251" s="13" t="s">
        <v>228</v>
      </c>
      <c r="G251" s="13"/>
      <c r="H251" s="13"/>
      <c r="I251" s="13"/>
      <c r="J251" s="40">
        <f>J252</f>
        <v>159.2</v>
      </c>
      <c r="K251" s="40">
        <f t="shared" si="18"/>
        <v>0</v>
      </c>
      <c r="L251" s="165">
        <f t="shared" si="13"/>
        <v>0</v>
      </c>
    </row>
    <row r="252" spans="1:12" ht="20.25">
      <c r="A252" s="39"/>
      <c r="B252" s="34"/>
      <c r="C252" s="19" t="s">
        <v>38</v>
      </c>
      <c r="D252" s="13" t="s">
        <v>20</v>
      </c>
      <c r="E252" s="13" t="s">
        <v>227</v>
      </c>
      <c r="F252" s="13" t="s">
        <v>228</v>
      </c>
      <c r="G252" s="13" t="s">
        <v>39</v>
      </c>
      <c r="H252" s="13" t="s">
        <v>22</v>
      </c>
      <c r="I252" s="13" t="s">
        <v>22</v>
      </c>
      <c r="J252" s="40">
        <f>J253</f>
        <v>159.2</v>
      </c>
      <c r="K252" s="40">
        <f t="shared" si="18"/>
        <v>0</v>
      </c>
      <c r="L252" s="165">
        <f t="shared" si="13"/>
        <v>0</v>
      </c>
    </row>
    <row r="253" spans="1:12" ht="20.25">
      <c r="A253" s="39"/>
      <c r="B253" s="34"/>
      <c r="C253" s="202" t="s">
        <v>40</v>
      </c>
      <c r="D253" s="203" t="s">
        <v>20</v>
      </c>
      <c r="E253" s="203" t="s">
        <v>227</v>
      </c>
      <c r="F253" s="203" t="s">
        <v>228</v>
      </c>
      <c r="G253" s="203" t="s">
        <v>41</v>
      </c>
      <c r="H253" s="203"/>
      <c r="I253" s="203"/>
      <c r="J253" s="47">
        <f>J254</f>
        <v>159.2</v>
      </c>
      <c r="K253" s="47">
        <f t="shared" si="18"/>
        <v>0</v>
      </c>
      <c r="L253" s="127">
        <f t="shared" si="18"/>
        <v>0</v>
      </c>
    </row>
    <row r="254" spans="1:12" ht="21" thickBot="1">
      <c r="A254" s="39"/>
      <c r="B254" s="34"/>
      <c r="C254" s="185" t="s">
        <v>273</v>
      </c>
      <c r="D254" s="21" t="s">
        <v>20</v>
      </c>
      <c r="E254" s="21" t="s">
        <v>227</v>
      </c>
      <c r="F254" s="21" t="s">
        <v>228</v>
      </c>
      <c r="G254" s="21" t="s">
        <v>41</v>
      </c>
      <c r="H254" s="21" t="s">
        <v>272</v>
      </c>
      <c r="I254" s="21" t="s">
        <v>32</v>
      </c>
      <c r="J254" s="41">
        <f>287-127.8</f>
        <v>159.2</v>
      </c>
      <c r="K254" s="41">
        <v>0</v>
      </c>
      <c r="L254" s="270">
        <f aca="true" t="shared" si="19" ref="L254:L265">K254/J254</f>
        <v>0</v>
      </c>
    </row>
    <row r="255" spans="1:12" ht="61.5" thickBot="1">
      <c r="A255" s="311" t="s">
        <v>158</v>
      </c>
      <c r="B255" s="312"/>
      <c r="C255" s="173" t="s">
        <v>159</v>
      </c>
      <c r="D255" s="7" t="s">
        <v>160</v>
      </c>
      <c r="E255" s="7"/>
      <c r="F255" s="25"/>
      <c r="G255" s="25"/>
      <c r="H255" s="25"/>
      <c r="I255" s="25"/>
      <c r="J255" s="8">
        <f>J256</f>
        <v>313.894</v>
      </c>
      <c r="K255" s="8">
        <f>K256</f>
        <v>108.6</v>
      </c>
      <c r="L255" s="164">
        <f t="shared" si="19"/>
        <v>0.3459766672825858</v>
      </c>
    </row>
    <row r="256" spans="1:12" ht="20.25">
      <c r="A256" s="313"/>
      <c r="B256" s="314"/>
      <c r="C256" s="67" t="s">
        <v>23</v>
      </c>
      <c r="D256" s="10" t="s">
        <v>160</v>
      </c>
      <c r="E256" s="10" t="s">
        <v>24</v>
      </c>
      <c r="F256" s="10" t="s">
        <v>24</v>
      </c>
      <c r="G256" s="10" t="s">
        <v>22</v>
      </c>
      <c r="H256" s="10" t="s">
        <v>22</v>
      </c>
      <c r="I256" s="26" t="s">
        <v>22</v>
      </c>
      <c r="J256" s="127">
        <f>J257</f>
        <v>313.894</v>
      </c>
      <c r="K256" s="127">
        <f>K257</f>
        <v>108.6</v>
      </c>
      <c r="L256" s="166">
        <f t="shared" si="19"/>
        <v>0.3459766672825858</v>
      </c>
    </row>
    <row r="257" spans="1:12" ht="60.75">
      <c r="A257" s="315"/>
      <c r="B257" s="316"/>
      <c r="C257" s="35" t="s">
        <v>161</v>
      </c>
      <c r="D257" s="13" t="s">
        <v>160</v>
      </c>
      <c r="E257" s="13" t="s">
        <v>24</v>
      </c>
      <c r="F257" s="13" t="s">
        <v>162</v>
      </c>
      <c r="G257" s="13"/>
      <c r="H257" s="13"/>
      <c r="I257" s="13"/>
      <c r="J257" s="116">
        <f>J258+J261</f>
        <v>313.894</v>
      </c>
      <c r="K257" s="116">
        <f>K258+K261</f>
        <v>108.6</v>
      </c>
      <c r="L257" s="165">
        <f t="shared" si="19"/>
        <v>0.3459766672825858</v>
      </c>
    </row>
    <row r="258" spans="1:12" ht="60.75">
      <c r="A258" s="315"/>
      <c r="B258" s="316"/>
      <c r="C258" s="35" t="s">
        <v>27</v>
      </c>
      <c r="D258" s="13" t="s">
        <v>160</v>
      </c>
      <c r="E258" s="13" t="s">
        <v>24</v>
      </c>
      <c r="F258" s="13" t="s">
        <v>162</v>
      </c>
      <c r="G258" s="13" t="s">
        <v>28</v>
      </c>
      <c r="H258" s="13" t="s">
        <v>22</v>
      </c>
      <c r="I258" s="26" t="s">
        <v>22</v>
      </c>
      <c r="J258" s="112">
        <f>J259</f>
        <v>260.394</v>
      </c>
      <c r="K258" s="112">
        <f>K259</f>
        <v>81.8</v>
      </c>
      <c r="L258" s="165">
        <f t="shared" si="19"/>
        <v>0.31413934268838756</v>
      </c>
    </row>
    <row r="259" spans="1:12" ht="20.25">
      <c r="A259" s="315"/>
      <c r="B259" s="316"/>
      <c r="C259" s="271" t="s">
        <v>29</v>
      </c>
      <c r="D259" s="18" t="s">
        <v>160</v>
      </c>
      <c r="E259" s="18" t="s">
        <v>24</v>
      </c>
      <c r="F259" s="18" t="s">
        <v>162</v>
      </c>
      <c r="G259" s="18" t="s">
        <v>30</v>
      </c>
      <c r="H259" s="18"/>
      <c r="I259" s="20"/>
      <c r="J259" s="48">
        <f>J260</f>
        <v>260.394</v>
      </c>
      <c r="K259" s="48">
        <f>K260</f>
        <v>81.8</v>
      </c>
      <c r="L259" s="200">
        <f t="shared" si="19"/>
        <v>0.31413934268838756</v>
      </c>
    </row>
    <row r="260" spans="1:12" ht="20.25">
      <c r="A260" s="315"/>
      <c r="B260" s="316"/>
      <c r="C260" s="33" t="s">
        <v>35</v>
      </c>
      <c r="D260" s="24" t="s">
        <v>160</v>
      </c>
      <c r="E260" s="24" t="s">
        <v>24</v>
      </c>
      <c r="F260" s="24" t="s">
        <v>162</v>
      </c>
      <c r="G260" s="24" t="s">
        <v>30</v>
      </c>
      <c r="H260" s="23" t="s">
        <v>31</v>
      </c>
      <c r="I260" s="23" t="s">
        <v>32</v>
      </c>
      <c r="J260" s="49">
        <f>260.394</f>
        <v>260.394</v>
      </c>
      <c r="K260" s="49">
        <v>81.8</v>
      </c>
      <c r="L260" s="201">
        <f t="shared" si="19"/>
        <v>0.31413934268838756</v>
      </c>
    </row>
    <row r="261" spans="1:12" ht="20.25">
      <c r="A261" s="315"/>
      <c r="B261" s="316"/>
      <c r="C261" s="272" t="s">
        <v>144</v>
      </c>
      <c r="D261" s="57" t="s">
        <v>160</v>
      </c>
      <c r="E261" s="54" t="s">
        <v>24</v>
      </c>
      <c r="F261" s="55" t="s">
        <v>162</v>
      </c>
      <c r="G261" s="55" t="s">
        <v>146</v>
      </c>
      <c r="H261" s="188"/>
      <c r="I261" s="188"/>
      <c r="J261" s="118">
        <f aca="true" t="shared" si="20" ref="J261:K263">J262</f>
        <v>53.5</v>
      </c>
      <c r="K261" s="118">
        <f t="shared" si="20"/>
        <v>26.8</v>
      </c>
      <c r="L261" s="165">
        <f t="shared" si="19"/>
        <v>0.5009345794392523</v>
      </c>
    </row>
    <row r="262" spans="1:12" ht="81">
      <c r="A262" s="315"/>
      <c r="B262" s="316"/>
      <c r="C262" s="174" t="s">
        <v>237</v>
      </c>
      <c r="D262" s="57" t="s">
        <v>160</v>
      </c>
      <c r="E262" s="56" t="s">
        <v>24</v>
      </c>
      <c r="F262" s="57" t="s">
        <v>162</v>
      </c>
      <c r="G262" s="57" t="s">
        <v>147</v>
      </c>
      <c r="H262" s="188"/>
      <c r="I262" s="188"/>
      <c r="J262" s="118">
        <f t="shared" si="20"/>
        <v>53.5</v>
      </c>
      <c r="K262" s="118">
        <f t="shared" si="20"/>
        <v>26.8</v>
      </c>
      <c r="L262" s="165">
        <f t="shared" si="19"/>
        <v>0.5009345794392523</v>
      </c>
    </row>
    <row r="263" spans="1:12" ht="101.25">
      <c r="A263" s="315"/>
      <c r="B263" s="316"/>
      <c r="C263" s="68" t="s">
        <v>274</v>
      </c>
      <c r="D263" s="55" t="s">
        <v>160</v>
      </c>
      <c r="E263" s="55" t="s">
        <v>24</v>
      </c>
      <c r="F263" s="55" t="s">
        <v>162</v>
      </c>
      <c r="G263" s="55" t="s">
        <v>275</v>
      </c>
      <c r="H263" s="69"/>
      <c r="I263" s="52"/>
      <c r="J263" s="64">
        <f t="shared" si="20"/>
        <v>53.5</v>
      </c>
      <c r="K263" s="64">
        <f t="shared" si="20"/>
        <v>26.8</v>
      </c>
      <c r="L263" s="200">
        <f t="shared" si="19"/>
        <v>0.5009345794392523</v>
      </c>
    </row>
    <row r="264" spans="1:12" ht="81.75" thickBot="1">
      <c r="A264" s="317"/>
      <c r="B264" s="318"/>
      <c r="C264" s="273" t="s">
        <v>276</v>
      </c>
      <c r="D264" s="66" t="s">
        <v>160</v>
      </c>
      <c r="E264" s="66" t="s">
        <v>24</v>
      </c>
      <c r="F264" s="66" t="s">
        <v>162</v>
      </c>
      <c r="G264" s="66" t="s">
        <v>275</v>
      </c>
      <c r="H264" s="66" t="s">
        <v>260</v>
      </c>
      <c r="I264" s="66" t="s">
        <v>277</v>
      </c>
      <c r="J264" s="128">
        <v>53.5</v>
      </c>
      <c r="K264" s="128">
        <v>26.8</v>
      </c>
      <c r="L264" s="270">
        <f t="shared" si="19"/>
        <v>0.5009345794392523</v>
      </c>
    </row>
    <row r="265" spans="1:12" ht="21" thickBot="1">
      <c r="A265" s="319"/>
      <c r="B265" s="320"/>
      <c r="C265" s="27" t="s">
        <v>163</v>
      </c>
      <c r="D265" s="28"/>
      <c r="E265" s="28"/>
      <c r="F265" s="29"/>
      <c r="G265" s="29"/>
      <c r="H265" s="30"/>
      <c r="I265" s="28"/>
      <c r="J265" s="2">
        <f>J255+J16</f>
        <v>54323.294</v>
      </c>
      <c r="K265" s="2">
        <f>K255+K16</f>
        <v>9954.300000000001</v>
      </c>
      <c r="L265" s="164">
        <f t="shared" si="19"/>
        <v>0.1832418336045675</v>
      </c>
    </row>
  </sheetData>
  <mergeCells count="16">
    <mergeCell ref="G7:J7"/>
    <mergeCell ref="C2:L2"/>
    <mergeCell ref="C3:L3"/>
    <mergeCell ref="A16:B16"/>
    <mergeCell ref="A255:B255"/>
    <mergeCell ref="A256:B264"/>
    <mergeCell ref="A265:B265"/>
    <mergeCell ref="C9:J9"/>
    <mergeCell ref="A15:B15"/>
    <mergeCell ref="A10:L10"/>
    <mergeCell ref="A11:L11"/>
    <mergeCell ref="A17:B17"/>
    <mergeCell ref="H1:L1"/>
    <mergeCell ref="C4:L4"/>
    <mergeCell ref="C5:L5"/>
    <mergeCell ref="C6:L6"/>
  </mergeCells>
  <printOptions/>
  <pageMargins left="0.75" right="0.75" top="1" bottom="1" header="0.5" footer="0.5"/>
  <pageSetup fitToHeight="4" fitToWidth="1"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18"/>
  <sheetViews>
    <sheetView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29.75390625" style="0" customWidth="1"/>
    <col min="2" max="2" width="50.25390625" style="0" customWidth="1"/>
    <col min="3" max="5" width="10.00390625" style="0" customWidth="1"/>
  </cols>
  <sheetData>
    <row r="1" spans="1:5" ht="12.75">
      <c r="A1" s="330" t="s">
        <v>372</v>
      </c>
      <c r="B1" s="330"/>
      <c r="C1" s="330"/>
      <c r="D1" s="330"/>
      <c r="E1" s="330"/>
    </row>
    <row r="2" spans="1:5" ht="12.75">
      <c r="A2" s="330" t="s">
        <v>350</v>
      </c>
      <c r="B2" s="330"/>
      <c r="C2" s="330"/>
      <c r="D2" s="330"/>
      <c r="E2" s="330"/>
    </row>
    <row r="3" spans="1:5" ht="12.75">
      <c r="A3" s="330" t="s">
        <v>0</v>
      </c>
      <c r="B3" s="330"/>
      <c r="C3" s="330"/>
      <c r="D3" s="330"/>
      <c r="E3" s="330"/>
    </row>
    <row r="4" spans="1:5" ht="12.75">
      <c r="A4" s="330" t="s">
        <v>351</v>
      </c>
      <c r="B4" s="330"/>
      <c r="C4" s="330"/>
      <c r="D4" s="330"/>
      <c r="E4" s="330"/>
    </row>
    <row r="5" spans="1:5" ht="12.75">
      <c r="A5" s="330" t="s">
        <v>304</v>
      </c>
      <c r="B5" s="330"/>
      <c r="C5" s="330"/>
      <c r="D5" s="330"/>
      <c r="E5" s="330"/>
    </row>
    <row r="6" spans="1:5" ht="12.75">
      <c r="A6" s="278" t="s">
        <v>417</v>
      </c>
      <c r="B6" s="278"/>
      <c r="C6" s="278"/>
      <c r="D6" s="278"/>
      <c r="E6" s="278"/>
    </row>
    <row r="7" spans="1:5" ht="12.75">
      <c r="A7" s="129"/>
      <c r="B7" s="98"/>
      <c r="C7" s="98"/>
      <c r="D7" s="98"/>
      <c r="E7" s="98"/>
    </row>
    <row r="8" spans="1:5" ht="37.5" customHeight="1">
      <c r="A8" s="286" t="s">
        <v>382</v>
      </c>
      <c r="B8" s="286"/>
      <c r="C8" s="286"/>
      <c r="D8" s="286"/>
      <c r="E8" s="286"/>
    </row>
    <row r="9" spans="1:5" ht="13.5" thickBot="1">
      <c r="A9" s="129"/>
      <c r="B9" s="129"/>
      <c r="C9" s="130"/>
      <c r="D9" s="129"/>
      <c r="E9" s="131"/>
    </row>
    <row r="10" spans="1:5" ht="54.75" customHeight="1" thickBot="1">
      <c r="A10" s="132" t="s">
        <v>354</v>
      </c>
      <c r="B10" s="132" t="s">
        <v>3</v>
      </c>
      <c r="C10" s="133" t="s">
        <v>355</v>
      </c>
      <c r="D10" s="133" t="s">
        <v>383</v>
      </c>
      <c r="E10" s="134" t="s">
        <v>348</v>
      </c>
    </row>
    <row r="11" spans="1:5" ht="32.25" customHeight="1" thickBot="1">
      <c r="A11" s="135" t="s">
        <v>356</v>
      </c>
      <c r="B11" s="135" t="s">
        <v>357</v>
      </c>
      <c r="C11" s="136">
        <f>C12-C13</f>
        <v>1691.6</v>
      </c>
      <c r="D11" s="136">
        <f>D12-D13</f>
        <v>0</v>
      </c>
      <c r="E11" s="137">
        <v>0</v>
      </c>
    </row>
    <row r="12" spans="1:5" ht="47.25" customHeight="1" thickBot="1">
      <c r="A12" s="138" t="s">
        <v>358</v>
      </c>
      <c r="B12" s="138" t="s">
        <v>359</v>
      </c>
      <c r="C12" s="139">
        <v>2000</v>
      </c>
      <c r="D12" s="140">
        <v>0</v>
      </c>
      <c r="E12" s="141">
        <v>0</v>
      </c>
    </row>
    <row r="13" spans="1:5" ht="49.5" customHeight="1" thickBot="1">
      <c r="A13" s="138" t="s">
        <v>360</v>
      </c>
      <c r="B13" s="138" t="s">
        <v>361</v>
      </c>
      <c r="C13" s="139">
        <v>308.4</v>
      </c>
      <c r="D13" s="140">
        <v>0</v>
      </c>
      <c r="E13" s="141">
        <v>0</v>
      </c>
    </row>
    <row r="14" spans="1:5" ht="32.25" customHeight="1" thickBot="1">
      <c r="A14" s="135" t="s">
        <v>362</v>
      </c>
      <c r="B14" s="135" t="s">
        <v>363</v>
      </c>
      <c r="C14" s="136">
        <f>C15-C16</f>
        <v>3770.6000000000004</v>
      </c>
      <c r="D14" s="136">
        <f>D15-D16</f>
        <v>0</v>
      </c>
      <c r="E14" s="137">
        <v>0</v>
      </c>
    </row>
    <row r="15" spans="1:5" ht="63.75" thickBot="1">
      <c r="A15" s="138" t="s">
        <v>364</v>
      </c>
      <c r="B15" s="138" t="s">
        <v>365</v>
      </c>
      <c r="C15" s="139">
        <f>4680.8</f>
        <v>4680.8</v>
      </c>
      <c r="D15" s="140">
        <v>0</v>
      </c>
      <c r="E15" s="141">
        <v>0</v>
      </c>
    </row>
    <row r="16" spans="1:5" ht="63.75" thickBot="1">
      <c r="A16" s="138" t="s">
        <v>366</v>
      </c>
      <c r="B16" s="138" t="s">
        <v>367</v>
      </c>
      <c r="C16" s="139">
        <f>910.2</f>
        <v>910.2</v>
      </c>
      <c r="D16" s="140">
        <v>0</v>
      </c>
      <c r="E16" s="141">
        <v>0</v>
      </c>
    </row>
    <row r="17" spans="1:5" ht="32.25" customHeight="1" thickBot="1">
      <c r="A17" s="138" t="s">
        <v>368</v>
      </c>
      <c r="B17" s="138" t="s">
        <v>369</v>
      </c>
      <c r="C17" s="139">
        <v>5515.5</v>
      </c>
      <c r="D17" s="142">
        <f>'[1]доходы'!$E$21</f>
        <v>-11286.000000000004</v>
      </c>
      <c r="E17" s="141">
        <f>D17/C17</f>
        <v>-2.046233342398695</v>
      </c>
    </row>
    <row r="18" spans="1:5" ht="32.25" customHeight="1" thickBot="1">
      <c r="A18" s="135" t="s">
        <v>370</v>
      </c>
      <c r="B18" s="135" t="s">
        <v>371</v>
      </c>
      <c r="C18" s="136">
        <f>C11+C14+C17</f>
        <v>10977.7</v>
      </c>
      <c r="D18" s="143">
        <f>D11+D14+D17</f>
        <v>-11286.000000000004</v>
      </c>
      <c r="E18" s="137">
        <f>D18/C18</f>
        <v>-1.028084207074342</v>
      </c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</sheetData>
  <mergeCells count="7">
    <mergeCell ref="A5:E5"/>
    <mergeCell ref="A6:E6"/>
    <mergeCell ref="A8:E8"/>
    <mergeCell ref="A1:E1"/>
    <mergeCell ref="A2:E2"/>
    <mergeCell ref="A3:E3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I20"/>
  <sheetViews>
    <sheetView tabSelected="1" workbookViewId="0" topLeftCell="A1">
      <selection activeCell="P9" sqref="P9"/>
    </sheetView>
  </sheetViews>
  <sheetFormatPr defaultColWidth="9.00390625" defaultRowHeight="12.75"/>
  <sheetData>
    <row r="1" spans="6:9" ht="12.75">
      <c r="F1" s="330" t="s">
        <v>373</v>
      </c>
      <c r="G1" s="330"/>
      <c r="H1" s="330"/>
      <c r="I1" s="330"/>
    </row>
    <row r="2" spans="6:9" ht="12.75">
      <c r="F2" s="330" t="s">
        <v>350</v>
      </c>
      <c r="G2" s="330"/>
      <c r="H2" s="330"/>
      <c r="I2" s="330"/>
    </row>
    <row r="3" spans="6:9" ht="12.75">
      <c r="F3" s="330" t="s">
        <v>0</v>
      </c>
      <c r="G3" s="330"/>
      <c r="H3" s="330"/>
      <c r="I3" s="330"/>
    </row>
    <row r="4" spans="6:9" ht="12.75">
      <c r="F4" s="330" t="s">
        <v>351</v>
      </c>
      <c r="G4" s="330"/>
      <c r="H4" s="330"/>
      <c r="I4" s="330"/>
    </row>
    <row r="5" spans="6:9" ht="12.75">
      <c r="F5" s="330" t="s">
        <v>304</v>
      </c>
      <c r="G5" s="330"/>
      <c r="H5" s="330"/>
      <c r="I5" s="330"/>
    </row>
    <row r="6" spans="6:9" ht="12.75">
      <c r="F6" s="278" t="s">
        <v>415</v>
      </c>
      <c r="G6" s="278"/>
      <c r="H6" s="278"/>
      <c r="I6" s="278"/>
    </row>
    <row r="7" spans="6:9" ht="12.75">
      <c r="F7" s="98"/>
      <c r="G7" s="98"/>
      <c r="H7" s="98"/>
      <c r="I7" s="98"/>
    </row>
    <row r="8" spans="6:9" ht="12.75">
      <c r="F8" s="98"/>
      <c r="G8" s="98"/>
      <c r="H8" s="98"/>
      <c r="I8" s="98"/>
    </row>
    <row r="9" spans="1:9" ht="20.25">
      <c r="A9" s="334" t="s">
        <v>374</v>
      </c>
      <c r="B9" s="334"/>
      <c r="C9" s="334"/>
      <c r="D9" s="334"/>
      <c r="E9" s="334"/>
      <c r="F9" s="334"/>
      <c r="G9" s="334"/>
      <c r="H9" s="334"/>
      <c r="I9" s="334"/>
    </row>
    <row r="10" spans="1:9" ht="51" customHeight="1">
      <c r="A10" s="335" t="s">
        <v>384</v>
      </c>
      <c r="B10" s="335"/>
      <c r="C10" s="335"/>
      <c r="D10" s="335"/>
      <c r="E10" s="335"/>
      <c r="F10" s="335"/>
      <c r="G10" s="335"/>
      <c r="H10" s="335"/>
      <c r="I10" s="335"/>
    </row>
    <row r="13" spans="1:9" ht="37.5" customHeight="1">
      <c r="A13" s="331" t="s">
        <v>375</v>
      </c>
      <c r="B13" s="331"/>
      <c r="C13" s="331"/>
      <c r="D13" s="331"/>
      <c r="E13" s="331"/>
      <c r="F13" s="331"/>
      <c r="G13" s="331"/>
      <c r="H13" s="331" t="s">
        <v>378</v>
      </c>
      <c r="I13" s="331"/>
    </row>
    <row r="14" spans="1:9" ht="12.75" customHeight="1">
      <c r="A14" s="332">
        <v>8</v>
      </c>
      <c r="B14" s="332"/>
      <c r="C14" s="332"/>
      <c r="D14" s="332"/>
      <c r="E14" s="332"/>
      <c r="F14" s="332"/>
      <c r="G14" s="332"/>
      <c r="H14" s="332">
        <v>1636.1</v>
      </c>
      <c r="I14" s="332"/>
    </row>
    <row r="15" spans="1:9" ht="37.5" customHeight="1">
      <c r="A15" s="331" t="s">
        <v>377</v>
      </c>
      <c r="B15" s="331"/>
      <c r="C15" s="331"/>
      <c r="D15" s="331"/>
      <c r="E15" s="331"/>
      <c r="F15" s="331"/>
      <c r="G15" s="331"/>
      <c r="H15" s="331" t="s">
        <v>378</v>
      </c>
      <c r="I15" s="331"/>
    </row>
    <row r="16" spans="1:9" ht="12.75" customHeight="1">
      <c r="A16" s="332">
        <v>6</v>
      </c>
      <c r="B16" s="332"/>
      <c r="C16" s="332"/>
      <c r="D16" s="332"/>
      <c r="E16" s="332"/>
      <c r="F16" s="332"/>
      <c r="G16" s="332"/>
      <c r="H16" s="332">
        <v>814.9</v>
      </c>
      <c r="I16" s="332"/>
    </row>
    <row r="17" spans="1:9" ht="37.5" customHeight="1">
      <c r="A17" s="333" t="s">
        <v>376</v>
      </c>
      <c r="B17" s="333"/>
      <c r="C17" s="333"/>
      <c r="D17" s="333"/>
      <c r="E17" s="333"/>
      <c r="F17" s="333"/>
      <c r="G17" s="333"/>
      <c r="H17" s="331" t="s">
        <v>378</v>
      </c>
      <c r="I17" s="331"/>
    </row>
    <row r="18" spans="1:9" ht="12.75" customHeight="1">
      <c r="A18" s="332">
        <v>13</v>
      </c>
      <c r="B18" s="332"/>
      <c r="C18" s="332"/>
      <c r="D18" s="332"/>
      <c r="E18" s="332"/>
      <c r="F18" s="332"/>
      <c r="G18" s="332"/>
      <c r="H18" s="332">
        <v>1871.3</v>
      </c>
      <c r="I18" s="332"/>
    </row>
    <row r="20" ht="12.75">
      <c r="I20" t="s">
        <v>305</v>
      </c>
    </row>
  </sheetData>
  <mergeCells count="20">
    <mergeCell ref="F1:I1"/>
    <mergeCell ref="F2:I2"/>
    <mergeCell ref="F3:I3"/>
    <mergeCell ref="F4:I4"/>
    <mergeCell ref="F5:I5"/>
    <mergeCell ref="F6:I6"/>
    <mergeCell ref="A9:I9"/>
    <mergeCell ref="A10:I10"/>
    <mergeCell ref="A13:G13"/>
    <mergeCell ref="H13:I13"/>
    <mergeCell ref="A14:G14"/>
    <mergeCell ref="H14:I14"/>
    <mergeCell ref="A17:G17"/>
    <mergeCell ref="H17:I17"/>
    <mergeCell ref="A18:G18"/>
    <mergeCell ref="H18:I18"/>
    <mergeCell ref="A15:G15"/>
    <mergeCell ref="H15:I15"/>
    <mergeCell ref="A16:G16"/>
    <mergeCell ref="H16:I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2012-08-23T06:14:49Z</cp:lastPrinted>
  <dcterms:created xsi:type="dcterms:W3CDTF">2008-08-26T10:01:46Z</dcterms:created>
  <dcterms:modified xsi:type="dcterms:W3CDTF">2012-08-23T06:16:56Z</dcterms:modified>
  <cp:category/>
  <cp:version/>
  <cp:contentType/>
  <cp:contentStatus/>
</cp:coreProperties>
</file>