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260" activeTab="3"/>
  </bookViews>
  <sheets>
    <sheet name="доходы" sheetId="1" r:id="rId1"/>
    <sheet name="расходы" sheetId="2" r:id="rId2"/>
    <sheet name="Источники" sheetId="3" r:id="rId3"/>
    <sheet name="Штаты" sheetId="4" r:id="rId4"/>
  </sheets>
  <externalReferences>
    <externalReference r:id="rId7"/>
  </externalReferences>
  <definedNames>
    <definedName name="_xlnm._FilterDatabase" localSheetId="1" hidden="1">'расходы'!$A$15:$J$296</definedName>
    <definedName name="_xlnm.Print_Titles" localSheetId="1">'расходы'!$15:$16</definedName>
    <definedName name="_xlnm.Print_Area" localSheetId="1">'расходы'!$A$1:$L$296</definedName>
  </definedNames>
  <calcPr fullCalcOnLoad="1" refMode="R1C1"/>
</workbook>
</file>

<file path=xl/sharedStrings.xml><?xml version="1.0" encoding="utf-8"?>
<sst xmlns="http://schemas.openxmlformats.org/spreadsheetml/2006/main" count="1739" uniqueCount="425">
  <si>
    <t>МО Назиевское городское поселение</t>
  </si>
  <si>
    <t xml:space="preserve"> </t>
  </si>
  <si>
    <t>КБК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</si>
  <si>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</si>
  <si>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</si>
  <si>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</si>
  <si>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</si>
  <si>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</si>
  <si>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</si>
  <si>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</si>
  <si>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</si>
  <si>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</si>
  <si>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</si>
  <si>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</si>
  <si>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</si>
  <si>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</si>
  <si>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</si>
  <si>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</si>
  <si>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</si>
  <si>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</si>
  <si>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</si>
  <si>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</si>
  <si>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</si>
  <si>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>Государственная пошлина</t>
  </si>
  <si>
    <t>1 08 04000  01 0000 110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</si>
  <si>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</si>
  <si>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</si>
  <si>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</si>
  <si>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</si>
  <si>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</si>
  <si>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</si>
  <si>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</si>
  <si>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</si>
  <si>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</si>
  <si>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</si>
  <si>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</si>
  <si>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</si>
  <si>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</si>
  <si>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</si>
  <si>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</si>
  <si>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</si>
  <si>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</si>
  <si>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</si>
  <si>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</si>
  <si>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</si>
  <si>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</si>
  <si>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</si>
  <si>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>Безвозмездные поступления</t>
  </si>
  <si>
    <t>Всего доходов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</si>
  <si>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</si>
  <si>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</si>
  <si>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</si>
  <si>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</si>
  <si>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</si>
  <si>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</si>
  <si>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</si>
  <si>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</si>
  <si>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</si>
  <si>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</si>
  <si>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</si>
  <si>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</si>
  <si>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</si>
  <si>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</si>
  <si>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</si>
  <si>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</si>
  <si>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1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</si>
  <si>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</si>
  <si>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</si>
  <si>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</si>
  <si>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</si>
  <si>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</si>
  <si>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</si>
  <si>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</si>
  <si>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67 0 0000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</si>
  <si>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</si>
  <si>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</si>
  <si>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</si>
  <si>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</si>
  <si>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</si>
  <si>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</si>
  <si>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000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</si>
  <si>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</si>
  <si>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</si>
  <si>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</si>
  <si>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</si>
  <si>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</si>
  <si>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</si>
  <si>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</si>
  <si>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</si>
  <si>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</si>
  <si>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</si>
  <si>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111</t>
  </si>
  <si>
    <t>Уплата прочих налогов, сборов и иных платежей</t>
  </si>
  <si>
    <t>852</t>
  </si>
  <si>
    <t>Обеспечение деятельности Главы местной администрации</t>
  </si>
  <si>
    <t>67 5 0000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</si>
  <si>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</si>
  <si>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67 5 0021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</si>
  <si>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</si>
  <si>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</si>
  <si>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</si>
  <si>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</si>
  <si>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866</t>
  </si>
  <si>
    <t>Непрограммные расходы органов местного самоуправления</t>
  </si>
  <si>
    <t>98 0 0000</t>
  </si>
  <si>
    <t>Непрограммные расходы</t>
  </si>
  <si>
    <t>98 9 0000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</si>
  <si>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</si>
  <si>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</si>
  <si>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Иные межбюджетные трансферты</t>
  </si>
  <si>
    <t>540</t>
  </si>
  <si>
    <t>915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</si>
  <si>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</si>
  <si>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</si>
  <si>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Обеспечение деятельности финансовых органов</t>
  </si>
  <si>
    <t>0106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</si>
  <si>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</si>
  <si>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</si>
  <si>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</si>
  <si>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</si>
  <si>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</si>
  <si>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</si>
  <si>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Резервные фонды</t>
  </si>
  <si>
    <t>0111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</si>
  <si>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</si>
  <si>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</si>
  <si>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Резервные средства</t>
  </si>
  <si>
    <t>870</t>
  </si>
  <si>
    <t>Другие общегосударственные вопросы</t>
  </si>
  <si>
    <t>0113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</si>
  <si>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</si>
  <si>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98 9 1003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</si>
  <si>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</si>
  <si>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</si>
  <si>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</si>
  <si>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98 9 1011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</si>
  <si>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</si>
  <si>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</si>
  <si>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</si>
  <si>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</si>
  <si>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</si>
  <si>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</si>
  <si>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Национальная оборона</t>
  </si>
  <si>
    <t>0200</t>
  </si>
  <si>
    <t>Мобилизационная и вневойсковая подготовка</t>
  </si>
  <si>
    <t>0203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</si>
  <si>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</si>
  <si>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</si>
  <si>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365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</si>
  <si>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</si>
  <si>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</si>
  <si>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</si>
  <si>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</si>
  <si>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</si>
  <si>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98 9 1309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</si>
  <si>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</si>
  <si>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</si>
  <si>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917</t>
  </si>
  <si>
    <t>Обеспечение противопожарной безопасности</t>
  </si>
  <si>
    <t>0310</t>
  </si>
  <si>
    <t>22 0 0000</t>
  </si>
  <si>
    <t>22 0 8047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</si>
  <si>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</si>
  <si>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</si>
  <si>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100</t>
  </si>
  <si>
    <t>22 0 1326</t>
  </si>
  <si>
    <t>22 0 8048</t>
  </si>
  <si>
    <t>Функционирование органов в сфере национальной безопасности в рамках непрограммных расходов органов местного самоуправления</t>
  </si>
  <si>
    <t>98 9 1310</t>
  </si>
  <si>
    <t>Национальная экономика</t>
  </si>
  <si>
    <t>0400</t>
  </si>
  <si>
    <t>Дорожное хозяйство</t>
  </si>
  <si>
    <t>0409</t>
  </si>
  <si>
    <t>Дорожное хозяйство (дорожные фонды)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</si>
  <si>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</si>
  <si>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23 0 0000</t>
  </si>
  <si>
    <t>23 1 0000</t>
  </si>
  <si>
    <t>23 1 1428</t>
  </si>
  <si>
    <t>23 1 1431</t>
  </si>
  <si>
    <t>23 2 0000</t>
  </si>
  <si>
    <t>23 2 1430</t>
  </si>
  <si>
    <t>23 2 1432</t>
  </si>
  <si>
    <t>98 9 1419</t>
  </si>
  <si>
    <t>919</t>
  </si>
  <si>
    <t>Связь и информатика</t>
  </si>
  <si>
    <t>0410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</si>
  <si>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</si>
  <si>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</si>
  <si>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Другие вопросы в области национальной экономики</t>
  </si>
  <si>
    <t>0412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</si>
  <si>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</si>
  <si>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24 0 0000</t>
  </si>
  <si>
    <t>24 0 0648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</si>
  <si>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</si>
  <si>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</si>
  <si>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Непрограммные расходы 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</si>
  <si>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</si>
  <si>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</si>
  <si>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Проектирование схемы генерального плана  газификации поселеня в рамках  непрограммных расходов органов местного самоуправления</t>
  </si>
  <si>
    <t>98 9 1101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</si>
  <si>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</si>
  <si>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</si>
  <si>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</si>
  <si>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</si>
  <si>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</si>
  <si>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25 0 0000</t>
  </si>
  <si>
    <t>25 0 1555</t>
  </si>
  <si>
    <t>25 0 9503</t>
  </si>
  <si>
    <t>049</t>
  </si>
  <si>
    <t>112</t>
  </si>
  <si>
    <t>25 0 9603</t>
  </si>
  <si>
    <t>Мероприятия по оплате стоимости превышения общей площади расселяемых жилых помещений   в рамках непрограммных расходов органов местного самоуправления</t>
  </si>
  <si>
    <t>98 9 8051</t>
  </si>
  <si>
    <t>Субсидии на возмещение части затрат на содержание муниципального имущества многоквартирных домов в рамках непрограммных расходов органов местного самоуправления</t>
  </si>
  <si>
    <t>98 9 0605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</si>
  <si>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</si>
  <si>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98 9 0676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</si>
  <si>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</si>
  <si>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</si>
  <si>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</si>
  <si>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</si>
  <si>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Прочая закупка товаров, работ и услуг для муниципальных нужд</t>
  </si>
  <si>
    <t>Коммунальное хозяйство</t>
  </si>
  <si>
    <t>0502</t>
  </si>
  <si>
    <t>Мероприятия на проведение капитального ремонта  объектов водоснабжения и водоотведения в рамках непрограммных расходов органов местного самоуправления</t>
  </si>
  <si>
    <t>98 9 1506</t>
  </si>
  <si>
    <t>243</t>
  </si>
  <si>
    <t>Мероприятия на проведение капитального ремонта  объектов теплоснабжения в рамках непрограммных расходов органов местного самоуправления</t>
  </si>
  <si>
    <t>98 9 1522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</si>
  <si>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</si>
  <si>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</si>
  <si>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Проектно-изыскательские работы по газификации многоквартирных домов в д.Васильково в рамках непрограммных расходов органов местного самоуправления</t>
  </si>
  <si>
    <t>98 9 8211</t>
  </si>
  <si>
    <t>Распределительный газопровод по д.Васильково, д.Сирокасска (строительство)в рамках непрограммных расходов органов местного самоуправления</t>
  </si>
  <si>
    <t>98 9 8212</t>
  </si>
  <si>
    <t>Благоустройство</t>
  </si>
  <si>
    <t>0503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</si>
  <si>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</si>
  <si>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</si>
  <si>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</si>
  <si>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</si>
  <si>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</si>
  <si>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</si>
  <si>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</si>
  <si>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</si>
  <si>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Образование</t>
  </si>
  <si>
    <t>0700</t>
  </si>
  <si>
    <t>Молодежная политика и оздоровление детей</t>
  </si>
  <si>
    <t>0707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</si>
  <si>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</si>
  <si>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98 9 0607</t>
  </si>
  <si>
    <t xml:space="preserve">Культура и кинематография </t>
  </si>
  <si>
    <t>0800</t>
  </si>
  <si>
    <t>Культура</t>
  </si>
  <si>
    <t>0801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</si>
  <si>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</si>
  <si>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98 9 0024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</si>
  <si>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</si>
  <si>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</si>
  <si>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Ремонт части помещений МКУК КСЦ "Назия" в рамках непрограммных расходов органов местного самоуправления</t>
  </si>
  <si>
    <t>98 9 1327</t>
  </si>
  <si>
    <t>Другие вопросы в области культуры, кинематографии</t>
  </si>
  <si>
    <t>0804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</si>
  <si>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</si>
  <si>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98 9 1145</t>
  </si>
  <si>
    <t>98 9 9602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</si>
  <si>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</si>
  <si>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</si>
  <si>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</si>
  <si>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</si>
  <si>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</si>
  <si>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</si>
  <si>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</si>
  <si>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</si>
  <si>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</si>
  <si>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</si>
  <si>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</si>
  <si>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98 9 0348</t>
  </si>
  <si>
    <t>Пособия, компенсации, меры социальной поддержки по публичным нормативным обязательствам</t>
  </si>
  <si>
    <t>313</t>
  </si>
  <si>
    <t>Физическая культура и спорт</t>
  </si>
  <si>
    <t>1100</t>
  </si>
  <si>
    <t>Массовый спорт</t>
  </si>
  <si>
    <t>1102</t>
  </si>
  <si>
    <t>Организация и проведение мероприятий в области  спорта и физической культуры в рамках  непрограммных расходов органов местного самоуправления</t>
  </si>
  <si>
    <t>98 9 1144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</si>
  <si>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</si>
  <si>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</si>
  <si>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</si>
  <si>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</si>
  <si>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</si>
  <si>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</si>
  <si>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Обслуживание муниципального долга</t>
  </si>
  <si>
    <t>730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</si>
  <si>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</si>
  <si>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</si>
  <si>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</si>
  <si>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</si>
  <si>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</si>
  <si>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</si>
  <si>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</si>
  <si>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</si>
  <si>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</si>
  <si>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98 9 9609</t>
  </si>
  <si>
    <t>916</t>
  </si>
  <si>
    <t>ИТОГО:</t>
  </si>
  <si>
    <t xml:space="preserve"> Приложение 3</t>
  </si>
  <si>
    <t>к Постановлению администрации</t>
  </si>
  <si>
    <t>Код</t>
  </si>
  <si>
    <t>% исполнения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</si>
  <si>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</si>
  <si>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</si>
  <si>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</si>
  <si>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</si>
  <si>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</si>
  <si>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Погашение кредитов от кредитных организаций бюджетами поселений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</si>
  <si>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</si>
  <si>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</si>
  <si>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</si>
  <si>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</si>
  <si>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000 01 03 00 00 10 0000 810</t>
  </si>
  <si>
    <t>Погашение бюджетных кредитов от других бюджетов бюджетной системы Российской Федерации бюджетами поселений в валюте Российской Федерации</t>
  </si>
  <si>
    <t>01 05 0000 10 0000 000</t>
  </si>
  <si>
    <t>Остатки средств бюджета МО</t>
  </si>
  <si>
    <t>000 01 00 00 00 00 0000 000</t>
  </si>
  <si>
    <t>Всего источников внутреннего финансирования дефицита бюджета</t>
  </si>
  <si>
    <t xml:space="preserve"> Приложение 4</t>
  </si>
  <si>
    <t>СПРАВКА</t>
  </si>
  <si>
    <t>Штатная численность муниципальных служащих органов местного самоуправления</t>
  </si>
  <si>
    <t>Расходы на содержание, тыс.руб.</t>
  </si>
  <si>
    <t>Штатная численность немуниципальных служащих органов местного самоуправления</t>
  </si>
  <si>
    <t>Штатная численность работников муниципальных учреждений</t>
  </si>
  <si>
    <t>Годовой план по доходам (тыс.руб)</t>
  </si>
  <si>
    <t>%                          исполнения</t>
  </si>
  <si>
    <t xml:space="preserve"> Приложение 1</t>
  </si>
  <si>
    <t>10</t>
  </si>
  <si>
    <t>11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</si>
  <si>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</si>
  <si>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</si>
  <si>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101</t>
  </si>
  <si>
    <t>Приложение 2</t>
  </si>
  <si>
    <t>Годовой план (тыс.руб.)</t>
  </si>
  <si>
    <t>902</t>
  </si>
  <si>
    <t>98 9 7020</t>
  </si>
  <si>
    <t>014</t>
  </si>
  <si>
    <t>Кировского муниципального района ЛО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</si>
  <si>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</si>
  <si>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22 0 7088</t>
  </si>
  <si>
    <t>795</t>
  </si>
  <si>
    <t>Строительство пожарных водоемов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</si>
  <si>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22 0 1352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</si>
  <si>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</si>
  <si>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22 0 1449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</si>
  <si>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</si>
  <si>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98 9 8055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</si>
  <si>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</si>
  <si>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</si>
  <si>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</si>
  <si>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 в рамках непрограммных расходов органов местного самоуправления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</si>
  <si>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</si>
  <si>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98 9 7202</t>
  </si>
  <si>
    <t>529</t>
  </si>
  <si>
    <t>Мероприятия на подготовку и проведение мероприятий, посвященных Дню образования Ленинградской области, в рамках непрограммных расходов органов местного самоуправления</t>
  </si>
  <si>
    <t>98 9 7203</t>
  </si>
  <si>
    <t>530</t>
  </si>
  <si>
    <t>к  Постановлению администрации</t>
  </si>
  <si>
    <t>Государственная пошлина за совершение нотариальных  действий (за исключ. действий,  совершаемых консульскими учреждениями РФ)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</si>
  <si>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т.ч.</t>
  </si>
  <si>
    <t>Исполнение доходной части бюджета МО  Назиевское городское поселение                                                                              за 9 месяцев 2014 года</t>
  </si>
  <si>
    <t>Факт за                9 мес. 2014г.    (тыс.руб)</t>
  </si>
  <si>
    <t>бюджета МО Назиевское городское поселение на 2014 год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</si>
  <si>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</si>
  <si>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Межбюджетные трансферты бюджетам муниципальных районов из бюджетов поселений на осуществление полномочий по муниципальному жилищному контролю в рамках непрограммных расходов органов МСУ</t>
  </si>
  <si>
    <t>98 9 9611</t>
  </si>
  <si>
    <t>Реализация проектов местных инициатив граждан, получивших грантовую поддержку,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</si>
  <si>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Осуществление мероприятий по обустройству подъездов к пожарным водоемам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</si>
  <si>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Организация осуществления мероприятий по предупреждению и тушению пожаров на территории поселения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</si>
  <si>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Строительство помещений для хранения потопомпы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</si>
  <si>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Организация и осуществление мероприятий по ремонту дорог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</si>
  <si>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Подпрограмма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</si>
  <si>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 дорог местного значения и искусственных сооружений на них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</si>
  <si>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дорог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</si>
  <si>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</si>
  <si>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23 1 7014</t>
  </si>
  <si>
    <t>016</t>
  </si>
  <si>
    <t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</si>
  <si>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</si>
  <si>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дворовых территорий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</si>
  <si>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</si>
  <si>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Межбюджетные трансферты бюджетам поселений из бюджета муниципального района на осуществление полномочий  на мероприятия по содержанию автомобильных дорог в рамках непрограммных расходов  органов местного самоуправления</t>
  </si>
  <si>
    <t>98 9 9501</t>
  </si>
  <si>
    <t>Поддержка  субъектов малого и среднего бизнеса, зарегистрированным и ведущим деятельность на территории МО Назиевское городское поселение в рамках муниципальной программы "Развитие и поддержка  малого и среднего бизнеса в муниципальном образовании Назиевское городское поселение"</t>
  </si>
  <si>
    <t xml:space="preserve">Обеспечение мероприятий по приобретению жилых помещений путем участия в долевом строительстве (завершение строительства)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</si>
  <si>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25 0 8025</t>
  </si>
  <si>
    <t xml:space="preserve">Обеспечение мероприятий по приобретению жилых помещений путем участия в долевом строительстве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</si>
  <si>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25 0 8026</t>
  </si>
  <si>
    <t>Мероприятия по сносу аварийных многоквартирных домов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</si>
  <si>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</si>
  <si>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</si>
  <si>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98 9 1501</t>
  </si>
  <si>
    <t>Мероприятия по приобретению жилых помещений для создания муниципального жилищного фонда в целях оказания поддержки гражданам, лишившихся жилых помещений муниципального жилищного фонда в результате пожара, произошеднего до 01.01.2012г в рамках непрограммных расходов органов местного самоуправления</t>
  </si>
  <si>
    <t>Мероприятия по технологическому присоединению энергопринимающих устройств в рамках непрограммных расходов органов местного самоуправления</t>
  </si>
  <si>
    <t>98 9 8205</t>
  </si>
  <si>
    <t>Мероприятия, направленные на безаварийную работу объектов водоснабжения и водоотведения в рамках непрограммных расходов органов местного самоуправления</t>
  </si>
  <si>
    <t>98 9 7026</t>
  </si>
  <si>
    <t>Межбюджетные трансферты бюджетам муниципальных районов из бюджетов поселений на осуществление полномочий по разработке схемы водоснабжения и водоотведения поселений в рамках непрограммных расходов органов местного самоуправления</t>
  </si>
  <si>
    <t>98 9 9612</t>
  </si>
  <si>
    <t>918</t>
  </si>
  <si>
    <t>Обеспечение выплат стимулирующего характера работникам муниципальных учреждений культуры Ленинградской области в рамках непрограммных расходов органов местного самоуправления</t>
  </si>
  <si>
    <t>98 9 7036</t>
  </si>
  <si>
    <t>456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</si>
  <si>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</si>
  <si>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</si>
  <si>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98 97080</t>
  </si>
  <si>
    <t>98 9 7080</t>
  </si>
  <si>
    <t>Источники внутреннего финансирования дефицита бюджета МО  Назиевское городское поселение                                                                             за 9 месяцев 2014 года</t>
  </si>
  <si>
    <t>Факт за                 9  мес. 2014 г. (тыс.руб)</t>
  </si>
  <si>
    <t>Факт за 9 мес. 2014г. (тыс.руб)</t>
  </si>
  <si>
    <t>о численности муниципальных и немуниципальных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за 9 месяцев 2014 года</t>
  </si>
  <si>
    <t>Бюджетные ассигнования на год  (тыс. руб.)</t>
  </si>
  <si>
    <t>Мероприятия по обеспечению качественным жильем граждан на территории ЛО в рамках подпрограммы «Оказание поддержки гражданам, пострадавшим в результате пожара» в рамках непрограммных расходоворганов местного самоуправления</t>
  </si>
  <si>
    <t>от 21 октября  2014 г.  № __</t>
  </si>
  <si>
    <t>от  21 октября 2014 года № 190</t>
  </si>
  <si>
    <t>от 21 октября  2014г.  № 190</t>
  </si>
  <si>
    <t>от  21 октября  2014 г. № 190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</si>
</sst>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&quot; -&quot;"/>
    <numFmt numFmtId="180" formatCode="0.000"/>
    <numFmt numFmtId="181" formatCode="0000000"/>
    <numFmt numFmtId="182" formatCode="0000"/>
    <numFmt numFmtId="183" formatCode="000"/>
    <numFmt numFmtId="184" formatCode="#,##0.0_р_."/>
    <numFmt numFmtId="185" formatCode="#,##0_р_."/>
    <numFmt numFmtId="186" formatCode="#,##0.000"/>
    <numFmt numFmtId="187" formatCode="#,##0.00&quot;р.&quot;"/>
    <numFmt numFmtId="188" formatCode="0.0%"/>
    <numFmt numFmtId="189" formatCode="#,##0.0000"/>
    <numFmt numFmtId="190" formatCode="_-* #,##0.0_р_._-;\-* #,##0.0_р_._-;_-* &quot;-&quot;??_р_._-;_-@_-"/>
    <numFmt numFmtId="191" formatCode="_-* #,##0.0_р_._-;\-* #,##0.0_р_._-;_-* &quot;-&quot;?_р_._-;_-@_-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1"/>
    </font>
    <font>
      <b/>
      <sz val="20"/>
      <name val="Times New Roman"/>
      <family val="1"/>
    </font>
    <font>
      <b/>
      <sz val="16"/>
      <name val="Arial Cyr"/>
      <family val="0"/>
    </font>
    <font>
      <sz val="14"/>
      <name val="Arial Cyr"/>
      <family val="0"/>
    </font>
    <font>
      <i/>
      <sz val="16"/>
      <name val="Times New Roman Cyr"/>
      <family val="0"/>
    </font>
    <font>
      <b/>
      <i/>
      <sz val="16"/>
      <name val="Arial Cyr"/>
      <family val="2"/>
    </font>
    <font>
      <i/>
      <sz val="16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6"/>
      <color indexed="8"/>
      <name val="Arial"/>
      <family val="2"/>
    </font>
    <font>
      <b/>
      <sz val="11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ashed"/>
    </border>
    <border>
      <left style="medium"/>
      <right style="hair"/>
      <top style="thin"/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medium"/>
      <right style="hair"/>
      <top style="hair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hair">
        <color indexed="8"/>
      </bottom>
    </border>
    <border>
      <left style="hair"/>
      <right style="medium"/>
      <top style="hair">
        <color indexed="8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>
        <color indexed="8"/>
      </top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Fill="1" applyAlignment="1">
      <alignment/>
    </xf>
    <xf numFmtId="173" fontId="25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/>
    </xf>
    <xf numFmtId="188" fontId="18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/>
    </xf>
    <xf numFmtId="191" fontId="18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188" fontId="20" fillId="0" borderId="11" xfId="0" applyNumberFormat="1" applyFont="1" applyBorder="1" applyAlignment="1">
      <alignment horizontal="center" vertical="center" wrapText="1"/>
    </xf>
    <xf numFmtId="173" fontId="18" fillId="0" borderId="0" xfId="0" applyNumberFormat="1" applyFont="1" applyAlignment="1">
      <alignment/>
    </xf>
    <xf numFmtId="173" fontId="20" fillId="0" borderId="12" xfId="0" applyNumberFormat="1" applyFont="1" applyBorder="1" applyAlignment="1">
      <alignment horizontal="center"/>
    </xf>
    <xf numFmtId="173" fontId="20" fillId="0" borderId="12" xfId="0" applyNumberFormat="1" applyFont="1" applyFill="1" applyBorder="1" applyAlignment="1">
      <alignment horizontal="center"/>
    </xf>
    <xf numFmtId="173" fontId="18" fillId="0" borderId="12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73" fontId="20" fillId="0" borderId="14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5" xfId="0" applyFont="1" applyBorder="1" applyAlignment="1">
      <alignment horizontal="center"/>
    </xf>
    <xf numFmtId="188" fontId="20" fillId="0" borderId="16" xfId="58" applyNumberFormat="1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188" fontId="20" fillId="0" borderId="19" xfId="58" applyNumberFormat="1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188" fontId="18" fillId="0" borderId="19" xfId="58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73" fontId="20" fillId="0" borderId="12" xfId="0" applyNumberFormat="1" applyFont="1" applyBorder="1" applyAlignment="1">
      <alignment horizontal="center" vertical="center" wrapText="1"/>
    </xf>
    <xf numFmtId="188" fontId="20" fillId="0" borderId="12" xfId="0" applyNumberFormat="1" applyFont="1" applyBorder="1" applyAlignment="1">
      <alignment horizontal="center" vertical="center" wrapText="1"/>
    </xf>
    <xf numFmtId="173" fontId="18" fillId="0" borderId="12" xfId="0" applyNumberFormat="1" applyFont="1" applyBorder="1" applyAlignment="1">
      <alignment horizontal="center" vertical="center" wrapText="1"/>
    </xf>
    <xf numFmtId="173" fontId="18" fillId="0" borderId="12" xfId="0" applyNumberFormat="1" applyFont="1" applyBorder="1" applyAlignment="1">
      <alignment horizontal="center" vertical="center"/>
    </xf>
    <xf numFmtId="188" fontId="18" fillId="0" borderId="12" xfId="0" applyNumberFormat="1" applyFont="1" applyBorder="1" applyAlignment="1">
      <alignment horizontal="center" vertical="center"/>
    </xf>
    <xf numFmtId="173" fontId="18" fillId="0" borderId="12" xfId="0" applyNumberFormat="1" applyFont="1" applyFill="1" applyBorder="1" applyAlignment="1">
      <alignment horizontal="center" vertical="center"/>
    </xf>
    <xf numFmtId="173" fontId="20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49" fontId="27" fillId="0" borderId="0" xfId="53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Alignment="1">
      <alignment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49" fontId="32" fillId="0" borderId="24" xfId="53" applyNumberFormat="1" applyFont="1" applyFill="1" applyBorder="1" applyAlignment="1" applyProtection="1">
      <alignment horizontal="center" vertical="center" wrapText="1"/>
      <protection/>
    </xf>
    <xf numFmtId="49" fontId="32" fillId="0" borderId="25" xfId="53" applyNumberFormat="1" applyFont="1" applyFill="1" applyBorder="1" applyAlignment="1" applyProtection="1">
      <alignment horizontal="center" vertical="center" wrapText="1"/>
      <protection/>
    </xf>
    <xf numFmtId="49" fontId="32" fillId="0" borderId="26" xfId="53" applyNumberFormat="1" applyFont="1" applyFill="1" applyBorder="1" applyAlignment="1" applyProtection="1">
      <alignment horizontal="center" vertical="center" wrapText="1"/>
      <protection/>
    </xf>
    <xf numFmtId="49" fontId="33" fillId="0" borderId="27" xfId="0" applyNumberFormat="1" applyFont="1" applyFill="1" applyBorder="1" applyAlignment="1">
      <alignment horizontal="left" wrapText="1"/>
    </xf>
    <xf numFmtId="49" fontId="33" fillId="0" borderId="28" xfId="0" applyNumberFormat="1" applyFont="1" applyFill="1" applyBorder="1" applyAlignment="1">
      <alignment horizontal="center"/>
    </xf>
    <xf numFmtId="49" fontId="28" fillId="0" borderId="29" xfId="53" applyNumberFormat="1" applyFont="1" applyFill="1" applyBorder="1" applyAlignment="1" applyProtection="1">
      <alignment vertical="center" wrapText="1"/>
      <protection/>
    </xf>
    <xf numFmtId="49" fontId="28" fillId="0" borderId="0" xfId="53" applyNumberFormat="1" applyFont="1" applyFill="1" applyBorder="1" applyAlignment="1" applyProtection="1">
      <alignment vertical="center" wrapText="1"/>
      <protection/>
    </xf>
    <xf numFmtId="49" fontId="33" fillId="0" borderId="30" xfId="0" applyNumberFormat="1" applyFont="1" applyFill="1" applyBorder="1" applyAlignment="1">
      <alignment horizontal="left" wrapText="1"/>
    </xf>
    <xf numFmtId="49" fontId="33" fillId="0" borderId="31" xfId="0" applyNumberFormat="1" applyFont="1" applyFill="1" applyBorder="1" applyAlignment="1">
      <alignment horizontal="center"/>
    </xf>
    <xf numFmtId="49" fontId="33" fillId="0" borderId="32" xfId="0" applyNumberFormat="1" applyFont="1" applyFill="1" applyBorder="1" applyAlignment="1">
      <alignment horizontal="center"/>
    </xf>
    <xf numFmtId="49" fontId="33" fillId="0" borderId="33" xfId="0" applyNumberFormat="1" applyFont="1" applyFill="1" applyBorder="1" applyAlignment="1">
      <alignment horizontal="left" wrapText="1"/>
    </xf>
    <xf numFmtId="49" fontId="33" fillId="0" borderId="34" xfId="0" applyNumberFormat="1" applyFont="1" applyFill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49" fontId="33" fillId="0" borderId="35" xfId="0" applyNumberFormat="1" applyFont="1" applyFill="1" applyBorder="1" applyAlignment="1">
      <alignment horizontal="left" wrapText="1"/>
    </xf>
    <xf numFmtId="49" fontId="33" fillId="0" borderId="36" xfId="0" applyNumberFormat="1" applyFont="1" applyFill="1" applyBorder="1" applyAlignment="1">
      <alignment horizontal="center"/>
    </xf>
    <xf numFmtId="49" fontId="33" fillId="0" borderId="36" xfId="0" applyNumberFormat="1" applyFont="1" applyFill="1" applyBorder="1" applyAlignment="1">
      <alignment horizontal="center"/>
    </xf>
    <xf numFmtId="49" fontId="25" fillId="0" borderId="36" xfId="0" applyNumberFormat="1" applyFont="1" applyFill="1" applyBorder="1" applyAlignment="1">
      <alignment horizontal="center"/>
    </xf>
    <xf numFmtId="49" fontId="25" fillId="0" borderId="37" xfId="0" applyNumberFormat="1" applyFont="1" applyFill="1" applyBorder="1" applyAlignment="1">
      <alignment horizontal="left" wrapText="1"/>
    </xf>
    <xf numFmtId="49" fontId="25" fillId="0" borderId="38" xfId="0" applyNumberFormat="1" applyFont="1" applyFill="1" applyBorder="1" applyAlignment="1">
      <alignment horizontal="center"/>
    </xf>
    <xf numFmtId="49" fontId="33" fillId="0" borderId="39" xfId="0" applyNumberFormat="1" applyFont="1" applyFill="1" applyBorder="1" applyAlignment="1">
      <alignment horizontal="left" wrapText="1"/>
    </xf>
    <xf numFmtId="49" fontId="33" fillId="0" borderId="40" xfId="0" applyNumberFormat="1" applyFont="1" applyFill="1" applyBorder="1" applyAlignment="1">
      <alignment horizontal="center"/>
    </xf>
    <xf numFmtId="49" fontId="33" fillId="0" borderId="40" xfId="0" applyNumberFormat="1" applyFont="1" applyFill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left" wrapText="1"/>
    </xf>
    <xf numFmtId="49" fontId="25" fillId="0" borderId="42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left" wrapText="1"/>
    </xf>
    <xf numFmtId="49" fontId="25" fillId="0" borderId="38" xfId="0" applyNumberFormat="1" applyFont="1" applyFill="1" applyBorder="1" applyAlignment="1">
      <alignment horizontal="center"/>
    </xf>
    <xf numFmtId="49" fontId="30" fillId="0" borderId="32" xfId="0" applyNumberFormat="1" applyFont="1" applyFill="1" applyBorder="1" applyAlignment="1">
      <alignment horizontal="center"/>
    </xf>
    <xf numFmtId="49" fontId="25" fillId="0" borderId="32" xfId="0" applyNumberFormat="1" applyFont="1" applyFill="1" applyBorder="1" applyAlignment="1">
      <alignment horizontal="center"/>
    </xf>
    <xf numFmtId="49" fontId="30" fillId="0" borderId="36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left" wrapText="1"/>
    </xf>
    <xf numFmtId="187" fontId="33" fillId="0" borderId="39" xfId="0" applyNumberFormat="1" applyFont="1" applyFill="1" applyBorder="1" applyAlignment="1">
      <alignment horizontal="left" wrapText="1"/>
    </xf>
    <xf numFmtId="49" fontId="33" fillId="0" borderId="32" xfId="0" applyNumberFormat="1" applyFont="1" applyFill="1" applyBorder="1" applyAlignment="1">
      <alignment horizontal="center"/>
    </xf>
    <xf numFmtId="49" fontId="30" fillId="0" borderId="45" xfId="0" applyNumberFormat="1" applyFont="1" applyFill="1" applyBorder="1" applyAlignment="1">
      <alignment horizontal="center"/>
    </xf>
    <xf numFmtId="49" fontId="33" fillId="0" borderId="45" xfId="0" applyNumberFormat="1" applyFont="1" applyFill="1" applyBorder="1" applyAlignment="1">
      <alignment horizontal="center"/>
    </xf>
    <xf numFmtId="0" fontId="33" fillId="0" borderId="35" xfId="0" applyNumberFormat="1" applyFont="1" applyFill="1" applyBorder="1" applyAlignment="1">
      <alignment horizontal="left" wrapText="1"/>
    </xf>
    <xf numFmtId="49" fontId="30" fillId="0" borderId="36" xfId="0" applyNumberFormat="1" applyFont="1" applyFill="1" applyBorder="1" applyAlignment="1">
      <alignment horizontal="center"/>
    </xf>
    <xf numFmtId="49" fontId="30" fillId="0" borderId="31" xfId="0" applyNumberFormat="1" applyFont="1" applyFill="1" applyBorder="1" applyAlignment="1">
      <alignment horizontal="center"/>
    </xf>
    <xf numFmtId="49" fontId="30" fillId="0" borderId="31" xfId="0" applyNumberFormat="1" applyFont="1" applyFill="1" applyBorder="1" applyAlignment="1">
      <alignment horizontal="center"/>
    </xf>
    <xf numFmtId="49" fontId="25" fillId="0" borderId="31" xfId="0" applyNumberFormat="1" applyFont="1" applyFill="1" applyBorder="1" applyAlignment="1">
      <alignment horizontal="center"/>
    </xf>
    <xf numFmtId="0" fontId="33" fillId="0" borderId="33" xfId="0" applyFont="1" applyFill="1" applyBorder="1" applyAlignment="1">
      <alignment horizontal="left" wrapText="1"/>
    </xf>
    <xf numFmtId="49" fontId="25" fillId="0" borderId="45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left" wrapText="1"/>
    </xf>
    <xf numFmtId="49" fontId="33" fillId="0" borderId="47" xfId="0" applyNumberFormat="1" applyFont="1" applyFill="1" applyBorder="1" applyAlignment="1">
      <alignment horizontal="left" wrapText="1"/>
    </xf>
    <xf numFmtId="49" fontId="33" fillId="0" borderId="48" xfId="0" applyNumberFormat="1" applyFont="1" applyFill="1" applyBorder="1" applyAlignment="1">
      <alignment horizontal="center"/>
    </xf>
    <xf numFmtId="49" fontId="25" fillId="0" borderId="48" xfId="0" applyNumberFormat="1" applyFont="1" applyFill="1" applyBorder="1" applyAlignment="1">
      <alignment horizontal="center"/>
    </xf>
    <xf numFmtId="49" fontId="25" fillId="0" borderId="49" xfId="0" applyNumberFormat="1" applyFont="1" applyFill="1" applyBorder="1" applyAlignment="1">
      <alignment horizontal="center"/>
    </xf>
    <xf numFmtId="49" fontId="30" fillId="0" borderId="33" xfId="0" applyNumberFormat="1" applyFont="1" applyFill="1" applyBorder="1" applyAlignment="1">
      <alignment horizontal="left" wrapText="1"/>
    </xf>
    <xf numFmtId="49" fontId="33" fillId="0" borderId="33" xfId="0" applyNumberFormat="1" applyFont="1" applyFill="1" applyBorder="1" applyAlignment="1">
      <alignment horizontal="left" wrapText="1"/>
    </xf>
    <xf numFmtId="49" fontId="33" fillId="0" borderId="31" xfId="0" applyNumberFormat="1" applyFont="1" applyFill="1" applyBorder="1" applyAlignment="1">
      <alignment horizontal="center"/>
    </xf>
    <xf numFmtId="49" fontId="25" fillId="0" borderId="31" xfId="0" applyNumberFormat="1" applyFont="1" applyFill="1" applyBorder="1" applyAlignment="1">
      <alignment horizontal="center"/>
    </xf>
    <xf numFmtId="49" fontId="25" fillId="0" borderId="47" xfId="0" applyNumberFormat="1" applyFont="1" applyFill="1" applyBorder="1" applyAlignment="1">
      <alignment horizontal="left" wrapText="1"/>
    </xf>
    <xf numFmtId="49" fontId="25" fillId="0" borderId="36" xfId="0" applyNumberFormat="1" applyFont="1" applyFill="1" applyBorder="1" applyAlignment="1">
      <alignment horizontal="center"/>
    </xf>
    <xf numFmtId="49" fontId="25" fillId="0" borderId="37" xfId="0" applyNumberFormat="1" applyFont="1" applyFill="1" applyBorder="1" applyAlignment="1">
      <alignment horizontal="left" wrapText="1"/>
    </xf>
    <xf numFmtId="49" fontId="30" fillId="0" borderId="35" xfId="0" applyNumberFormat="1" applyFont="1" applyFill="1" applyBorder="1" applyAlignment="1">
      <alignment horizontal="left" wrapText="1"/>
    </xf>
    <xf numFmtId="49" fontId="33" fillId="0" borderId="35" xfId="0" applyNumberFormat="1" applyFont="1" applyFill="1" applyBorder="1" applyAlignment="1">
      <alignment horizontal="left" wrapText="1"/>
    </xf>
    <xf numFmtId="49" fontId="25" fillId="0" borderId="32" xfId="0" applyNumberFormat="1" applyFont="1" applyFill="1" applyBorder="1" applyAlignment="1">
      <alignment horizontal="center"/>
    </xf>
    <xf numFmtId="49" fontId="33" fillId="0" borderId="50" xfId="0" applyNumberFormat="1" applyFont="1" applyFill="1" applyBorder="1" applyAlignment="1">
      <alignment horizontal="left" wrapText="1"/>
    </xf>
    <xf numFmtId="49" fontId="30" fillId="0" borderId="48" xfId="0" applyNumberFormat="1" applyFont="1" applyFill="1" applyBorder="1" applyAlignment="1">
      <alignment horizontal="center"/>
    </xf>
    <xf numFmtId="49" fontId="33" fillId="0" borderId="48" xfId="0" applyNumberFormat="1" applyFont="1" applyFill="1" applyBorder="1" applyAlignment="1">
      <alignment horizontal="center"/>
    </xf>
    <xf numFmtId="49" fontId="25" fillId="0" borderId="48" xfId="0" applyNumberFormat="1" applyFont="1" applyFill="1" applyBorder="1" applyAlignment="1">
      <alignment horizontal="center"/>
    </xf>
    <xf numFmtId="49" fontId="25" fillId="0" borderId="51" xfId="0" applyNumberFormat="1" applyFont="1" applyFill="1" applyBorder="1" applyAlignment="1">
      <alignment horizontal="left" wrapText="1"/>
    </xf>
    <xf numFmtId="49" fontId="25" fillId="0" borderId="52" xfId="0" applyNumberFormat="1" applyFont="1" applyFill="1" applyBorder="1" applyAlignment="1">
      <alignment horizontal="center"/>
    </xf>
    <xf numFmtId="49" fontId="25" fillId="0" borderId="53" xfId="0" applyNumberFormat="1" applyFont="1" applyFill="1" applyBorder="1" applyAlignment="1">
      <alignment horizontal="center"/>
    </xf>
    <xf numFmtId="0" fontId="33" fillId="0" borderId="35" xfId="0" applyNumberFormat="1" applyFont="1" applyFill="1" applyBorder="1" applyAlignment="1">
      <alignment horizontal="left" wrapText="1"/>
    </xf>
    <xf numFmtId="49" fontId="25" fillId="0" borderId="44" xfId="0" applyNumberFormat="1" applyFont="1" applyFill="1" applyBorder="1" applyAlignment="1">
      <alignment horizontal="left" wrapText="1"/>
    </xf>
    <xf numFmtId="49" fontId="25" fillId="0" borderId="43" xfId="0" applyNumberFormat="1" applyFont="1" applyFill="1" applyBorder="1" applyAlignment="1">
      <alignment horizontal="left" wrapText="1"/>
    </xf>
    <xf numFmtId="0" fontId="33" fillId="0" borderId="50" xfId="0" applyNumberFormat="1" applyFont="1" applyFill="1" applyBorder="1" applyAlignment="1">
      <alignment horizontal="left" wrapText="1"/>
    </xf>
    <xf numFmtId="49" fontId="30" fillId="0" borderId="48" xfId="0" applyNumberFormat="1" applyFont="1" applyFill="1" applyBorder="1" applyAlignment="1">
      <alignment horizontal="center"/>
    </xf>
    <xf numFmtId="49" fontId="25" fillId="0" borderId="54" xfId="0" applyNumberFormat="1" applyFont="1" applyFill="1" applyBorder="1" applyAlignment="1">
      <alignment horizontal="left" wrapText="1"/>
    </xf>
    <xf numFmtId="0" fontId="33" fillId="0" borderId="55" xfId="0" applyNumberFormat="1" applyFont="1" applyFill="1" applyBorder="1" applyAlignment="1">
      <alignment horizontal="left" wrapText="1"/>
    </xf>
    <xf numFmtId="49" fontId="25" fillId="0" borderId="56" xfId="0" applyNumberFormat="1" applyFont="1" applyFill="1" applyBorder="1" applyAlignment="1">
      <alignment horizontal="left" wrapText="1"/>
    </xf>
    <xf numFmtId="49" fontId="25" fillId="0" borderId="49" xfId="0" applyNumberFormat="1" applyFont="1" applyFill="1" applyBorder="1" applyAlignment="1">
      <alignment horizontal="center"/>
    </xf>
    <xf numFmtId="49" fontId="33" fillId="0" borderId="30" xfId="0" applyNumberFormat="1" applyFont="1" applyFill="1" applyBorder="1" applyAlignment="1">
      <alignment horizontal="left" wrapText="1"/>
    </xf>
    <xf numFmtId="49" fontId="25" fillId="0" borderId="57" xfId="0" applyNumberFormat="1" applyFont="1" applyFill="1" applyBorder="1" applyAlignment="1">
      <alignment horizontal="left" wrapText="1"/>
    </xf>
    <xf numFmtId="49" fontId="30" fillId="0" borderId="58" xfId="0" applyNumberFormat="1" applyFont="1" applyFill="1" applyBorder="1" applyAlignment="1">
      <alignment horizontal="left" wrapText="1"/>
    </xf>
    <xf numFmtId="49" fontId="33" fillId="0" borderId="59" xfId="0" applyNumberFormat="1" applyFont="1" applyFill="1" applyBorder="1" applyAlignment="1">
      <alignment horizontal="left" wrapText="1"/>
    </xf>
    <xf numFmtId="49" fontId="30" fillId="0" borderId="34" xfId="0" applyNumberFormat="1" applyFont="1" applyFill="1" applyBorder="1" applyAlignment="1">
      <alignment horizontal="center"/>
    </xf>
    <xf numFmtId="0" fontId="33" fillId="0" borderId="30" xfId="0" applyNumberFormat="1" applyFont="1" applyFill="1" applyBorder="1" applyAlignment="1">
      <alignment horizontal="left" wrapText="1"/>
    </xf>
    <xf numFmtId="49" fontId="25" fillId="0" borderId="45" xfId="0" applyNumberFormat="1" applyFont="1" applyFill="1" applyBorder="1" applyAlignment="1">
      <alignment horizontal="center"/>
    </xf>
    <xf numFmtId="0" fontId="33" fillId="0" borderId="29" xfId="0" applyNumberFormat="1" applyFont="1" applyFill="1" applyBorder="1" applyAlignment="1">
      <alignment horizontal="left" wrapText="1"/>
    </xf>
    <xf numFmtId="0" fontId="33" fillId="0" borderId="47" xfId="0" applyNumberFormat="1" applyFont="1" applyFill="1" applyBorder="1" applyAlignment="1">
      <alignment horizontal="left" wrapText="1"/>
    </xf>
    <xf numFmtId="2" fontId="33" fillId="0" borderId="54" xfId="0" applyNumberFormat="1" applyFont="1" applyFill="1" applyBorder="1" applyAlignment="1">
      <alignment horizontal="left" wrapText="1"/>
    </xf>
    <xf numFmtId="0" fontId="33" fillId="0" borderId="36" xfId="0" applyNumberFormat="1" applyFont="1" applyFill="1" applyBorder="1" applyAlignment="1">
      <alignment horizontal="center"/>
    </xf>
    <xf numFmtId="49" fontId="33" fillId="0" borderId="39" xfId="0" applyNumberFormat="1" applyFont="1" applyFill="1" applyBorder="1" applyAlignment="1">
      <alignment horizontal="left" wrapText="1"/>
    </xf>
    <xf numFmtId="49" fontId="30" fillId="0" borderId="40" xfId="0" applyNumberFormat="1" applyFont="1" applyFill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33" fillId="0" borderId="29" xfId="0" applyNumberFormat="1" applyFont="1" applyFill="1" applyBorder="1" applyAlignment="1">
      <alignment horizontal="left" wrapText="1"/>
    </xf>
    <xf numFmtId="0" fontId="33" fillId="0" borderId="29" xfId="0" applyNumberFormat="1" applyFont="1" applyFill="1" applyBorder="1" applyAlignment="1">
      <alignment horizontal="left" wrapText="1"/>
    </xf>
    <xf numFmtId="187" fontId="33" fillId="0" borderId="33" xfId="0" applyNumberFormat="1" applyFont="1" applyFill="1" applyBorder="1" applyAlignment="1">
      <alignment horizontal="left" wrapText="1"/>
    </xf>
    <xf numFmtId="49" fontId="33" fillId="0" borderId="60" xfId="0" applyNumberFormat="1" applyFont="1" applyFill="1" applyBorder="1" applyAlignment="1">
      <alignment horizontal="left" wrapText="1"/>
    </xf>
    <xf numFmtId="49" fontId="25" fillId="0" borderId="52" xfId="0" applyNumberFormat="1" applyFont="1" applyFill="1" applyBorder="1" applyAlignment="1">
      <alignment horizontal="center"/>
    </xf>
    <xf numFmtId="0" fontId="33" fillId="0" borderId="39" xfId="0" applyNumberFormat="1" applyFont="1" applyFill="1" applyBorder="1" applyAlignment="1">
      <alignment horizontal="left" wrapText="1"/>
    </xf>
    <xf numFmtId="49" fontId="33" fillId="0" borderId="42" xfId="0" applyNumberFormat="1" applyFont="1" applyFill="1" applyBorder="1" applyAlignment="1">
      <alignment horizontal="center"/>
    </xf>
    <xf numFmtId="0" fontId="33" fillId="0" borderId="43" xfId="0" applyNumberFormat="1" applyFont="1" applyFill="1" applyBorder="1" applyAlignment="1">
      <alignment horizontal="left" wrapText="1"/>
    </xf>
    <xf numFmtId="49" fontId="33" fillId="0" borderId="42" xfId="0" applyNumberFormat="1" applyFont="1" applyFill="1" applyBorder="1" applyAlignment="1">
      <alignment horizontal="center"/>
    </xf>
    <xf numFmtId="49" fontId="33" fillId="0" borderId="54" xfId="0" applyNumberFormat="1" applyFont="1" applyFill="1" applyBorder="1" applyAlignment="1">
      <alignment horizontal="left" wrapText="1"/>
    </xf>
    <xf numFmtId="49" fontId="25" fillId="0" borderId="61" xfId="0" applyNumberFormat="1" applyFont="1" applyFill="1" applyBorder="1" applyAlignment="1">
      <alignment horizontal="left" wrapText="1"/>
    </xf>
    <xf numFmtId="49" fontId="33" fillId="0" borderId="47" xfId="0" applyNumberFormat="1" applyFont="1" applyFill="1" applyBorder="1" applyAlignment="1">
      <alignment horizontal="left" wrapText="1"/>
    </xf>
    <xf numFmtId="0" fontId="33" fillId="0" borderId="62" xfId="0" applyNumberFormat="1" applyFont="1" applyFill="1" applyBorder="1" applyAlignment="1">
      <alignment horizontal="left" wrapText="1"/>
    </xf>
    <xf numFmtId="49" fontId="33" fillId="0" borderId="38" xfId="0" applyNumberFormat="1" applyFont="1" applyFill="1" applyBorder="1" applyAlignment="1">
      <alignment horizontal="center"/>
    </xf>
    <xf numFmtId="49" fontId="25" fillId="0" borderId="63" xfId="0" applyNumberFormat="1" applyFont="1" applyFill="1" applyBorder="1" applyAlignment="1">
      <alignment horizontal="left" wrapText="1"/>
    </xf>
    <xf numFmtId="49" fontId="33" fillId="0" borderId="64" xfId="0" applyNumberFormat="1" applyFont="1" applyFill="1" applyBorder="1" applyAlignment="1">
      <alignment horizontal="left" wrapText="1"/>
    </xf>
    <xf numFmtId="49" fontId="25" fillId="0" borderId="63" xfId="0" applyNumberFormat="1" applyFont="1" applyFill="1" applyBorder="1" applyAlignment="1">
      <alignment horizontal="left" wrapText="1"/>
    </xf>
    <xf numFmtId="0" fontId="33" fillId="0" borderId="40" xfId="0" applyFont="1" applyFill="1" applyBorder="1" applyAlignment="1">
      <alignment horizontal="center"/>
    </xf>
    <xf numFmtId="49" fontId="33" fillId="0" borderId="45" xfId="0" applyNumberFormat="1" applyFont="1" applyFill="1" applyBorder="1" applyAlignment="1">
      <alignment horizontal="center"/>
    </xf>
    <xf numFmtId="49" fontId="30" fillId="0" borderId="32" xfId="0" applyNumberFormat="1" applyFont="1" applyFill="1" applyBorder="1" applyAlignment="1">
      <alignment horizontal="center"/>
    </xf>
    <xf numFmtId="49" fontId="33" fillId="0" borderId="60" xfId="0" applyNumberFormat="1" applyFont="1" applyFill="1" applyBorder="1" applyAlignment="1">
      <alignment horizontal="left" wrapText="1"/>
    </xf>
    <xf numFmtId="187" fontId="33" fillId="0" borderId="60" xfId="0" applyNumberFormat="1" applyFont="1" applyFill="1" applyBorder="1" applyAlignment="1">
      <alignment horizontal="left" wrapText="1"/>
    </xf>
    <xf numFmtId="49" fontId="25" fillId="0" borderId="41" xfId="0" applyNumberFormat="1" applyFont="1" applyFill="1" applyBorder="1" applyAlignment="1">
      <alignment horizontal="left" wrapText="1"/>
    </xf>
    <xf numFmtId="49" fontId="30" fillId="0" borderId="34" xfId="0" applyNumberFormat="1" applyFont="1" applyFill="1" applyBorder="1" applyAlignment="1">
      <alignment horizontal="center"/>
    </xf>
    <xf numFmtId="49" fontId="33" fillId="0" borderId="54" xfId="0" applyNumberFormat="1" applyFont="1" applyFill="1" applyBorder="1" applyAlignment="1">
      <alignment horizontal="left" wrapText="1"/>
    </xf>
    <xf numFmtId="0" fontId="25" fillId="0" borderId="38" xfId="0" applyNumberFormat="1" applyFont="1" applyFill="1" applyBorder="1" applyAlignment="1">
      <alignment horizontal="center"/>
    </xf>
    <xf numFmtId="49" fontId="33" fillId="0" borderId="29" xfId="0" applyNumberFormat="1" applyFont="1" applyFill="1" applyBorder="1" applyAlignment="1">
      <alignment horizontal="left" wrapText="1"/>
    </xf>
    <xf numFmtId="49" fontId="30" fillId="0" borderId="35" xfId="0" applyNumberFormat="1" applyFont="1" applyFill="1" applyBorder="1" applyAlignment="1">
      <alignment horizontal="left" wrapText="1"/>
    </xf>
    <xf numFmtId="49" fontId="25" fillId="0" borderId="65" xfId="0" applyNumberFormat="1" applyFont="1" applyFill="1" applyBorder="1" applyAlignment="1">
      <alignment horizontal="left" wrapText="1"/>
    </xf>
    <xf numFmtId="49" fontId="25" fillId="0" borderId="66" xfId="0" applyNumberFormat="1" applyFont="1" applyFill="1" applyBorder="1" applyAlignment="1">
      <alignment horizontal="center"/>
    </xf>
    <xf numFmtId="49" fontId="25" fillId="0" borderId="66" xfId="0" applyNumberFormat="1" applyFont="1" applyFill="1" applyBorder="1" applyAlignment="1">
      <alignment horizontal="center"/>
    </xf>
    <xf numFmtId="49" fontId="33" fillId="0" borderId="67" xfId="0" applyNumberFormat="1" applyFont="1" applyFill="1" applyBorder="1" applyAlignment="1">
      <alignment horizontal="left" wrapText="1"/>
    </xf>
    <xf numFmtId="49" fontId="33" fillId="0" borderId="68" xfId="0" applyNumberFormat="1" applyFont="1" applyFill="1" applyBorder="1" applyAlignment="1">
      <alignment horizontal="center"/>
    </xf>
    <xf numFmtId="49" fontId="34" fillId="0" borderId="68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wrapText="1"/>
    </xf>
    <xf numFmtId="49" fontId="33" fillId="0" borderId="58" xfId="0" applyNumberFormat="1" applyFont="1" applyFill="1" applyBorder="1" applyAlignment="1">
      <alignment horizontal="left" wrapText="1"/>
    </xf>
    <xf numFmtId="49" fontId="30" fillId="0" borderId="15" xfId="0" applyNumberFormat="1" applyFont="1" applyFill="1" applyBorder="1" applyAlignment="1">
      <alignment wrapText="1"/>
    </xf>
    <xf numFmtId="49" fontId="25" fillId="0" borderId="15" xfId="0" applyNumberFormat="1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wrapText="1"/>
    </xf>
    <xf numFmtId="173" fontId="18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38" fillId="0" borderId="70" xfId="0" applyFont="1" applyFill="1" applyBorder="1" applyAlignment="1">
      <alignment horizontal="center" vertical="center"/>
    </xf>
    <xf numFmtId="49" fontId="25" fillId="0" borderId="71" xfId="0" applyNumberFormat="1" applyFont="1" applyFill="1" applyBorder="1" applyAlignment="1">
      <alignment horizontal="left" wrapText="1"/>
    </xf>
    <xf numFmtId="49" fontId="33" fillId="0" borderId="72" xfId="0" applyNumberFormat="1" applyFont="1" applyFill="1" applyBorder="1" applyAlignment="1">
      <alignment horizontal="left" wrapText="1"/>
    </xf>
    <xf numFmtId="0" fontId="33" fillId="0" borderId="59" xfId="0" applyNumberFormat="1" applyFont="1" applyFill="1" applyBorder="1" applyAlignment="1">
      <alignment horizontal="left" wrapText="1"/>
    </xf>
    <xf numFmtId="49" fontId="25" fillId="0" borderId="73" xfId="0" applyNumberFormat="1" applyFont="1" applyFill="1" applyBorder="1" applyAlignment="1">
      <alignment horizontal="left" wrapText="1"/>
    </xf>
    <xf numFmtId="49" fontId="33" fillId="0" borderId="55" xfId="0" applyNumberFormat="1" applyFont="1" applyFill="1" applyBorder="1" applyAlignment="1">
      <alignment horizontal="left" wrapText="1"/>
    </xf>
    <xf numFmtId="49" fontId="25" fillId="0" borderId="74" xfId="0" applyNumberFormat="1" applyFont="1" applyFill="1" applyBorder="1" applyAlignment="1">
      <alignment horizontal="left" wrapText="1"/>
    </xf>
    <xf numFmtId="173" fontId="18" fillId="0" borderId="12" xfId="0" applyNumberFormat="1" applyFont="1" applyBorder="1" applyAlignment="1">
      <alignment/>
    </xf>
    <xf numFmtId="0" fontId="18" fillId="0" borderId="0" xfId="0" applyFont="1" applyBorder="1" applyAlignment="1">
      <alignment/>
    </xf>
    <xf numFmtId="173" fontId="0" fillId="0" borderId="0" xfId="0" applyNumberFormat="1" applyFill="1" applyBorder="1" applyAlignment="1">
      <alignment horizontal="center" vertical="center"/>
    </xf>
    <xf numFmtId="0" fontId="33" fillId="0" borderId="62" xfId="0" applyNumberFormat="1" applyFont="1" applyFill="1" applyBorder="1" applyAlignment="1">
      <alignment horizontal="left" wrapText="1"/>
    </xf>
    <xf numFmtId="0" fontId="25" fillId="0" borderId="0" xfId="0" applyFont="1" applyFill="1" applyAlignment="1">
      <alignment horizontal="center"/>
    </xf>
    <xf numFmtId="49" fontId="27" fillId="0" borderId="0" xfId="53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>
      <alignment horizontal="center"/>
    </xf>
    <xf numFmtId="173" fontId="33" fillId="0" borderId="75" xfId="0" applyNumberFormat="1" applyFont="1" applyFill="1" applyBorder="1" applyAlignment="1">
      <alignment horizontal="center"/>
    </xf>
    <xf numFmtId="188" fontId="33" fillId="0" borderId="75" xfId="58" applyNumberFormat="1" applyFont="1" applyFill="1" applyBorder="1" applyAlignment="1">
      <alignment horizontal="center"/>
    </xf>
    <xf numFmtId="173" fontId="30" fillId="0" borderId="76" xfId="0" applyNumberFormat="1" applyFont="1" applyFill="1" applyBorder="1" applyAlignment="1">
      <alignment horizontal="center"/>
    </xf>
    <xf numFmtId="188" fontId="30" fillId="0" borderId="76" xfId="58" applyNumberFormat="1" applyFont="1" applyFill="1" applyBorder="1" applyAlignment="1">
      <alignment horizontal="center"/>
    </xf>
    <xf numFmtId="173" fontId="33" fillId="0" borderId="76" xfId="0" applyNumberFormat="1" applyFont="1" applyFill="1" applyBorder="1" applyAlignment="1">
      <alignment horizontal="center"/>
    </xf>
    <xf numFmtId="188" fontId="33" fillId="0" borderId="76" xfId="58" applyNumberFormat="1" applyFont="1" applyFill="1" applyBorder="1" applyAlignment="1">
      <alignment horizontal="center"/>
    </xf>
    <xf numFmtId="173" fontId="33" fillId="0" borderId="77" xfId="0" applyNumberFormat="1" applyFont="1" applyFill="1" applyBorder="1" applyAlignment="1">
      <alignment horizontal="center"/>
    </xf>
    <xf numFmtId="188" fontId="33" fillId="0" borderId="77" xfId="58" applyNumberFormat="1" applyFont="1" applyFill="1" applyBorder="1" applyAlignment="1">
      <alignment horizontal="center"/>
    </xf>
    <xf numFmtId="173" fontId="33" fillId="0" borderId="78" xfId="0" applyNumberFormat="1" applyFont="1" applyFill="1" applyBorder="1" applyAlignment="1">
      <alignment horizontal="center"/>
    </xf>
    <xf numFmtId="188" fontId="33" fillId="0" borderId="78" xfId="58" applyNumberFormat="1" applyFont="1" applyFill="1" applyBorder="1" applyAlignment="1">
      <alignment horizontal="center"/>
    </xf>
    <xf numFmtId="173" fontId="25" fillId="0" borderId="79" xfId="0" applyNumberFormat="1" applyFont="1" applyFill="1" applyBorder="1" applyAlignment="1">
      <alignment horizontal="center"/>
    </xf>
    <xf numFmtId="188" fontId="25" fillId="0" borderId="79" xfId="58" applyNumberFormat="1" applyFont="1" applyFill="1" applyBorder="1" applyAlignment="1">
      <alignment horizontal="center"/>
    </xf>
    <xf numFmtId="173" fontId="33" fillId="0" borderId="80" xfId="0" applyNumberFormat="1" applyFont="1" applyFill="1" applyBorder="1" applyAlignment="1">
      <alignment horizontal="center"/>
    </xf>
    <xf numFmtId="188" fontId="33" fillId="0" borderId="80" xfId="58" applyNumberFormat="1" applyFont="1" applyFill="1" applyBorder="1" applyAlignment="1">
      <alignment horizontal="center"/>
    </xf>
    <xf numFmtId="173" fontId="30" fillId="0" borderId="78" xfId="0" applyNumberFormat="1" applyFont="1" applyFill="1" applyBorder="1" applyAlignment="1">
      <alignment horizontal="center"/>
    </xf>
    <xf numFmtId="188" fontId="30" fillId="0" borderId="78" xfId="58" applyNumberFormat="1" applyFont="1" applyFill="1" applyBorder="1" applyAlignment="1">
      <alignment horizontal="center"/>
    </xf>
    <xf numFmtId="173" fontId="25" fillId="0" borderId="81" xfId="0" applyNumberFormat="1" applyFont="1" applyFill="1" applyBorder="1" applyAlignment="1">
      <alignment horizontal="center"/>
    </xf>
    <xf numFmtId="188" fontId="25" fillId="0" borderId="81" xfId="58" applyNumberFormat="1" applyFont="1" applyFill="1" applyBorder="1" applyAlignment="1">
      <alignment horizontal="center"/>
    </xf>
    <xf numFmtId="173" fontId="25" fillId="0" borderId="82" xfId="0" applyNumberFormat="1" applyFont="1" applyFill="1" applyBorder="1" applyAlignment="1">
      <alignment horizontal="center"/>
    </xf>
    <xf numFmtId="188" fontId="25" fillId="0" borderId="82" xfId="58" applyNumberFormat="1" applyFont="1" applyFill="1" applyBorder="1" applyAlignment="1">
      <alignment horizontal="center"/>
    </xf>
    <xf numFmtId="173" fontId="25" fillId="0" borderId="83" xfId="0" applyNumberFormat="1" applyFont="1" applyFill="1" applyBorder="1" applyAlignment="1">
      <alignment horizontal="center"/>
    </xf>
    <xf numFmtId="188" fontId="25" fillId="0" borderId="83" xfId="58" applyNumberFormat="1" applyFont="1" applyFill="1" applyBorder="1" applyAlignment="1">
      <alignment horizontal="center"/>
    </xf>
    <xf numFmtId="173" fontId="30" fillId="0" borderId="80" xfId="0" applyNumberFormat="1" applyFont="1" applyFill="1" applyBorder="1" applyAlignment="1">
      <alignment horizontal="center"/>
    </xf>
    <xf numFmtId="188" fontId="30" fillId="0" borderId="80" xfId="58" applyNumberFormat="1" applyFont="1" applyFill="1" applyBorder="1" applyAlignment="1">
      <alignment horizontal="center"/>
    </xf>
    <xf numFmtId="173" fontId="33" fillId="0" borderId="84" xfId="0" applyNumberFormat="1" applyFont="1" applyFill="1" applyBorder="1" applyAlignment="1">
      <alignment horizontal="center"/>
    </xf>
    <xf numFmtId="188" fontId="33" fillId="0" borderId="84" xfId="58" applyNumberFormat="1" applyFont="1" applyFill="1" applyBorder="1" applyAlignment="1">
      <alignment horizontal="center"/>
    </xf>
    <xf numFmtId="173" fontId="33" fillId="0" borderId="85" xfId="0" applyNumberFormat="1" applyFont="1" applyFill="1" applyBorder="1" applyAlignment="1">
      <alignment horizontal="center"/>
    </xf>
    <xf numFmtId="188" fontId="33" fillId="0" borderId="85" xfId="58" applyNumberFormat="1" applyFont="1" applyFill="1" applyBorder="1" applyAlignment="1">
      <alignment horizontal="center"/>
    </xf>
    <xf numFmtId="173" fontId="25" fillId="0" borderId="86" xfId="0" applyNumberFormat="1" applyFont="1" applyFill="1" applyBorder="1" applyAlignment="1">
      <alignment horizontal="center"/>
    </xf>
    <xf numFmtId="188" fontId="25" fillId="0" borderId="86" xfId="58" applyNumberFormat="1" applyFont="1" applyFill="1" applyBorder="1" applyAlignment="1">
      <alignment horizontal="center"/>
    </xf>
    <xf numFmtId="173" fontId="33" fillId="0" borderId="87" xfId="0" applyNumberFormat="1" applyFont="1" applyFill="1" applyBorder="1" applyAlignment="1">
      <alignment horizontal="center"/>
    </xf>
    <xf numFmtId="188" fontId="33" fillId="0" borderId="87" xfId="58" applyNumberFormat="1" applyFont="1" applyFill="1" applyBorder="1" applyAlignment="1">
      <alignment horizontal="center"/>
    </xf>
    <xf numFmtId="173" fontId="33" fillId="0" borderId="88" xfId="0" applyNumberFormat="1" applyFont="1" applyFill="1" applyBorder="1" applyAlignment="1">
      <alignment horizontal="center"/>
    </xf>
    <xf numFmtId="188" fontId="33" fillId="0" borderId="88" xfId="58" applyNumberFormat="1" applyFont="1" applyFill="1" applyBorder="1" applyAlignment="1">
      <alignment horizontal="center"/>
    </xf>
    <xf numFmtId="173" fontId="25" fillId="0" borderId="89" xfId="0" applyNumberFormat="1" applyFont="1" applyFill="1" applyBorder="1" applyAlignment="1">
      <alignment horizontal="center"/>
    </xf>
    <xf numFmtId="188" fontId="25" fillId="0" borderId="89" xfId="58" applyNumberFormat="1" applyFont="1" applyFill="1" applyBorder="1" applyAlignment="1">
      <alignment horizontal="center"/>
    </xf>
    <xf numFmtId="173" fontId="33" fillId="0" borderId="90" xfId="0" applyNumberFormat="1" applyFont="1" applyFill="1" applyBorder="1" applyAlignment="1">
      <alignment horizontal="center"/>
    </xf>
    <xf numFmtId="188" fontId="33" fillId="0" borderId="90" xfId="58" applyNumberFormat="1" applyFont="1" applyFill="1" applyBorder="1" applyAlignment="1">
      <alignment horizontal="center"/>
    </xf>
    <xf numFmtId="173" fontId="30" fillId="0" borderId="76" xfId="0" applyNumberFormat="1" applyFont="1" applyFill="1" applyBorder="1" applyAlignment="1">
      <alignment horizontal="center"/>
    </xf>
    <xf numFmtId="188" fontId="30" fillId="0" borderId="76" xfId="58" applyNumberFormat="1" applyFont="1" applyFill="1" applyBorder="1" applyAlignment="1">
      <alignment horizontal="center"/>
    </xf>
    <xf numFmtId="173" fontId="30" fillId="0" borderId="90" xfId="0" applyNumberFormat="1" applyFont="1" applyFill="1" applyBorder="1" applyAlignment="1">
      <alignment horizontal="center"/>
    </xf>
    <xf numFmtId="188" fontId="30" fillId="0" borderId="90" xfId="58" applyNumberFormat="1" applyFont="1" applyFill="1" applyBorder="1" applyAlignment="1">
      <alignment horizontal="center"/>
    </xf>
    <xf numFmtId="173" fontId="33" fillId="0" borderId="91" xfId="0" applyNumberFormat="1" applyFont="1" applyFill="1" applyBorder="1" applyAlignment="1">
      <alignment horizontal="center"/>
    </xf>
    <xf numFmtId="188" fontId="33" fillId="0" borderId="91" xfId="58" applyNumberFormat="1" applyFont="1" applyFill="1" applyBorder="1" applyAlignment="1">
      <alignment horizontal="center"/>
    </xf>
    <xf numFmtId="173" fontId="25" fillId="0" borderId="76" xfId="0" applyNumberFormat="1" applyFont="1" applyFill="1" applyBorder="1" applyAlignment="1">
      <alignment horizontal="center"/>
    </xf>
    <xf numFmtId="188" fontId="25" fillId="0" borderId="76" xfId="58" applyNumberFormat="1" applyFont="1" applyFill="1" applyBorder="1" applyAlignment="1">
      <alignment horizontal="center"/>
    </xf>
    <xf numFmtId="173" fontId="30" fillId="0" borderId="77" xfId="0" applyNumberFormat="1" applyFont="1" applyFill="1" applyBorder="1" applyAlignment="1">
      <alignment horizontal="center"/>
    </xf>
    <xf numFmtId="188" fontId="30" fillId="0" borderId="77" xfId="58" applyNumberFormat="1" applyFont="1" applyFill="1" applyBorder="1" applyAlignment="1">
      <alignment horizontal="center"/>
    </xf>
    <xf numFmtId="173" fontId="33" fillId="0" borderId="92" xfId="0" applyNumberFormat="1" applyFont="1" applyFill="1" applyBorder="1" applyAlignment="1">
      <alignment horizontal="center"/>
    </xf>
    <xf numFmtId="188" fontId="33" fillId="0" borderId="92" xfId="58" applyNumberFormat="1" applyFont="1" applyFill="1" applyBorder="1" applyAlignment="1">
      <alignment horizontal="center"/>
    </xf>
    <xf numFmtId="173" fontId="30" fillId="0" borderId="87" xfId="0" applyNumberFormat="1" applyFont="1" applyFill="1" applyBorder="1" applyAlignment="1">
      <alignment horizontal="center"/>
    </xf>
    <xf numFmtId="188" fontId="30" fillId="0" borderId="87" xfId="58" applyNumberFormat="1" applyFont="1" applyFill="1" applyBorder="1" applyAlignment="1">
      <alignment horizontal="center"/>
    </xf>
    <xf numFmtId="173" fontId="25" fillId="0" borderId="78" xfId="0" applyNumberFormat="1" applyFont="1" applyFill="1" applyBorder="1" applyAlignment="1">
      <alignment horizontal="center"/>
    </xf>
    <xf numFmtId="188" fontId="25" fillId="0" borderId="78" xfId="58" applyNumberFormat="1" applyFont="1" applyFill="1" applyBorder="1" applyAlignment="1">
      <alignment horizontal="center"/>
    </xf>
    <xf numFmtId="173" fontId="30" fillId="0" borderId="85" xfId="0" applyNumberFormat="1" applyFont="1" applyFill="1" applyBorder="1" applyAlignment="1">
      <alignment horizontal="center"/>
    </xf>
    <xf numFmtId="188" fontId="30" fillId="0" borderId="85" xfId="58" applyNumberFormat="1" applyFont="1" applyFill="1" applyBorder="1" applyAlignment="1">
      <alignment horizontal="center"/>
    </xf>
    <xf numFmtId="173" fontId="33" fillId="0" borderId="85" xfId="0" applyNumberFormat="1" applyFont="1" applyFill="1" applyBorder="1" applyAlignment="1">
      <alignment horizontal="center"/>
    </xf>
    <xf numFmtId="188" fontId="33" fillId="0" borderId="85" xfId="58" applyNumberFormat="1" applyFont="1" applyFill="1" applyBorder="1" applyAlignment="1">
      <alignment horizontal="center"/>
    </xf>
    <xf numFmtId="173" fontId="33" fillId="0" borderId="77" xfId="0" applyNumberFormat="1" applyFont="1" applyFill="1" applyBorder="1" applyAlignment="1">
      <alignment horizontal="center"/>
    </xf>
    <xf numFmtId="188" fontId="33" fillId="0" borderId="77" xfId="58" applyNumberFormat="1" applyFont="1" applyFill="1" applyBorder="1" applyAlignment="1">
      <alignment horizontal="center"/>
    </xf>
    <xf numFmtId="173" fontId="33" fillId="0" borderId="87" xfId="0" applyNumberFormat="1" applyFont="1" applyFill="1" applyBorder="1" applyAlignment="1">
      <alignment horizontal="center"/>
    </xf>
    <xf numFmtId="188" fontId="33" fillId="0" borderId="87" xfId="58" applyNumberFormat="1" applyFont="1" applyFill="1" applyBorder="1" applyAlignment="1">
      <alignment horizontal="center"/>
    </xf>
    <xf numFmtId="173" fontId="30" fillId="0" borderId="93" xfId="0" applyNumberFormat="1" applyFont="1" applyFill="1" applyBorder="1" applyAlignment="1">
      <alignment horizontal="center"/>
    </xf>
    <xf numFmtId="188" fontId="30" fillId="0" borderId="93" xfId="58" applyNumberFormat="1" applyFont="1" applyFill="1" applyBorder="1" applyAlignment="1">
      <alignment horizontal="center"/>
    </xf>
    <xf numFmtId="173" fontId="25" fillId="0" borderId="94" xfId="0" applyNumberFormat="1" applyFont="1" applyFill="1" applyBorder="1" applyAlignment="1">
      <alignment horizontal="center"/>
    </xf>
    <xf numFmtId="188" fontId="25" fillId="0" borderId="94" xfId="58" applyNumberFormat="1" applyFont="1" applyFill="1" applyBorder="1" applyAlignment="1">
      <alignment horizontal="center"/>
    </xf>
    <xf numFmtId="173" fontId="25" fillId="0" borderId="83" xfId="0" applyNumberFormat="1" applyFont="1" applyFill="1" applyBorder="1" applyAlignment="1">
      <alignment horizontal="center"/>
    </xf>
    <xf numFmtId="188" fontId="25" fillId="0" borderId="83" xfId="58" applyNumberFormat="1" applyFont="1" applyFill="1" applyBorder="1" applyAlignment="1">
      <alignment horizontal="center"/>
    </xf>
    <xf numFmtId="173" fontId="25" fillId="0" borderId="86" xfId="0" applyNumberFormat="1" applyFont="1" applyFill="1" applyBorder="1" applyAlignment="1">
      <alignment horizontal="center"/>
    </xf>
    <xf numFmtId="188" fontId="25" fillId="0" borderId="86" xfId="58" applyNumberFormat="1" applyFont="1" applyFill="1" applyBorder="1" applyAlignment="1">
      <alignment horizontal="center"/>
    </xf>
    <xf numFmtId="173" fontId="25" fillId="0" borderId="95" xfId="0" applyNumberFormat="1" applyFont="1" applyFill="1" applyBorder="1" applyAlignment="1">
      <alignment horizontal="center"/>
    </xf>
    <xf numFmtId="188" fontId="25" fillId="0" borderId="95" xfId="58" applyNumberFormat="1" applyFont="1" applyFill="1" applyBorder="1" applyAlignment="1">
      <alignment horizontal="center"/>
    </xf>
    <xf numFmtId="173" fontId="33" fillId="0" borderId="84" xfId="0" applyNumberFormat="1" applyFont="1" applyFill="1" applyBorder="1" applyAlignment="1">
      <alignment horizontal="center"/>
    </xf>
    <xf numFmtId="188" fontId="33" fillId="0" borderId="84" xfId="58" applyNumberFormat="1" applyFont="1" applyFill="1" applyBorder="1" applyAlignment="1">
      <alignment horizontal="center"/>
    </xf>
    <xf numFmtId="173" fontId="25" fillId="0" borderId="96" xfId="0" applyNumberFormat="1" applyFont="1" applyFill="1" applyBorder="1" applyAlignment="1">
      <alignment horizontal="center"/>
    </xf>
    <xf numFmtId="188" fontId="25" fillId="0" borderId="96" xfId="58" applyNumberFormat="1" applyFont="1" applyFill="1" applyBorder="1" applyAlignment="1">
      <alignment horizontal="center"/>
    </xf>
    <xf numFmtId="173" fontId="33" fillId="0" borderId="92" xfId="0" applyNumberFormat="1" applyFont="1" applyFill="1" applyBorder="1" applyAlignment="1">
      <alignment horizontal="center"/>
    </xf>
    <xf numFmtId="188" fontId="33" fillId="0" borderId="92" xfId="58" applyNumberFormat="1" applyFont="1" applyFill="1" applyBorder="1" applyAlignment="1">
      <alignment horizontal="center"/>
    </xf>
    <xf numFmtId="173" fontId="30" fillId="0" borderId="87" xfId="0" applyNumberFormat="1" applyFont="1" applyFill="1" applyBorder="1" applyAlignment="1">
      <alignment horizontal="center"/>
    </xf>
    <xf numFmtId="188" fontId="30" fillId="0" borderId="87" xfId="58" applyNumberFormat="1" applyFont="1" applyFill="1" applyBorder="1" applyAlignment="1">
      <alignment horizontal="center"/>
    </xf>
    <xf numFmtId="173" fontId="30" fillId="0" borderId="84" xfId="0" applyNumberFormat="1" applyFont="1" applyFill="1" applyBorder="1" applyAlignment="1">
      <alignment horizontal="center"/>
    </xf>
    <xf numFmtId="188" fontId="30" fillId="0" borderId="84" xfId="58" applyNumberFormat="1" applyFont="1" applyFill="1" applyBorder="1" applyAlignment="1">
      <alignment horizontal="center"/>
    </xf>
    <xf numFmtId="173" fontId="25" fillId="0" borderId="84" xfId="0" applyNumberFormat="1" applyFont="1" applyFill="1" applyBorder="1" applyAlignment="1">
      <alignment horizontal="center"/>
    </xf>
    <xf numFmtId="188" fontId="25" fillId="0" borderId="84" xfId="58" applyNumberFormat="1" applyFont="1" applyFill="1" applyBorder="1" applyAlignment="1">
      <alignment horizontal="center"/>
    </xf>
    <xf numFmtId="173" fontId="30" fillId="0" borderId="95" xfId="0" applyNumberFormat="1" applyFont="1" applyFill="1" applyBorder="1" applyAlignment="1">
      <alignment horizontal="center"/>
    </xf>
    <xf numFmtId="188" fontId="30" fillId="0" borderId="95" xfId="58" applyNumberFormat="1" applyFont="1" applyFill="1" applyBorder="1" applyAlignment="1">
      <alignment horizontal="center"/>
    </xf>
    <xf numFmtId="173" fontId="33" fillId="0" borderId="95" xfId="0" applyNumberFormat="1" applyFont="1" applyFill="1" applyBorder="1" applyAlignment="1">
      <alignment horizontal="center"/>
    </xf>
    <xf numFmtId="188" fontId="33" fillId="0" borderId="95" xfId="58" applyNumberFormat="1" applyFont="1" applyFill="1" applyBorder="1" applyAlignment="1">
      <alignment horizontal="center"/>
    </xf>
    <xf numFmtId="173" fontId="30" fillId="0" borderId="91" xfId="0" applyNumberFormat="1" applyFont="1" applyFill="1" applyBorder="1" applyAlignment="1">
      <alignment horizontal="center"/>
    </xf>
    <xf numFmtId="188" fontId="30" fillId="0" borderId="91" xfId="58" applyNumberFormat="1" applyFont="1" applyFill="1" applyBorder="1" applyAlignment="1">
      <alignment horizontal="center"/>
    </xf>
    <xf numFmtId="173" fontId="30" fillId="0" borderId="78" xfId="0" applyNumberFormat="1" applyFont="1" applyFill="1" applyBorder="1" applyAlignment="1">
      <alignment horizontal="center"/>
    </xf>
    <xf numFmtId="188" fontId="30" fillId="0" borderId="78" xfId="58" applyNumberFormat="1" applyFont="1" applyFill="1" applyBorder="1" applyAlignment="1">
      <alignment horizontal="center"/>
    </xf>
    <xf numFmtId="173" fontId="33" fillId="0" borderId="81" xfId="0" applyNumberFormat="1" applyFont="1" applyFill="1" applyBorder="1" applyAlignment="1">
      <alignment horizontal="center"/>
    </xf>
    <xf numFmtId="188" fontId="33" fillId="0" borderId="81" xfId="58" applyNumberFormat="1" applyFont="1" applyFill="1" applyBorder="1" applyAlignment="1">
      <alignment horizontal="center"/>
    </xf>
    <xf numFmtId="173" fontId="25" fillId="0" borderId="90" xfId="0" applyNumberFormat="1" applyFont="1" applyFill="1" applyBorder="1" applyAlignment="1">
      <alignment horizontal="center"/>
    </xf>
    <xf numFmtId="188" fontId="25" fillId="0" borderId="90" xfId="58" applyNumberFormat="1" applyFont="1" applyFill="1" applyBorder="1" applyAlignment="1">
      <alignment horizontal="center"/>
    </xf>
    <xf numFmtId="173" fontId="30" fillId="0" borderId="81" xfId="0" applyNumberFormat="1" applyFont="1" applyFill="1" applyBorder="1" applyAlignment="1">
      <alignment horizontal="center"/>
    </xf>
    <xf numFmtId="188" fontId="30" fillId="0" borderId="81" xfId="58" applyNumberFormat="1" applyFont="1" applyFill="1" applyBorder="1" applyAlignment="1">
      <alignment horizontal="center"/>
    </xf>
    <xf numFmtId="173" fontId="25" fillId="0" borderId="79" xfId="0" applyNumberFormat="1" applyFont="1" applyFill="1" applyBorder="1" applyAlignment="1">
      <alignment horizontal="center"/>
    </xf>
    <xf numFmtId="188" fontId="25" fillId="0" borderId="79" xfId="58" applyNumberFormat="1" applyFont="1" applyFill="1" applyBorder="1" applyAlignment="1">
      <alignment horizontal="center"/>
    </xf>
    <xf numFmtId="173" fontId="33" fillId="0" borderId="78" xfId="0" applyNumberFormat="1" applyFont="1" applyFill="1" applyBorder="1" applyAlignment="1">
      <alignment horizontal="center"/>
    </xf>
    <xf numFmtId="188" fontId="33" fillId="0" borderId="78" xfId="58" applyNumberFormat="1" applyFont="1" applyFill="1" applyBorder="1" applyAlignment="1">
      <alignment horizontal="center"/>
    </xf>
    <xf numFmtId="173" fontId="33" fillId="0" borderId="80" xfId="0" applyNumberFormat="1" applyFont="1" applyFill="1" applyBorder="1" applyAlignment="1">
      <alignment horizontal="center"/>
    </xf>
    <xf numFmtId="188" fontId="33" fillId="0" borderId="80" xfId="58" applyNumberFormat="1" applyFont="1" applyFill="1" applyBorder="1" applyAlignment="1">
      <alignment horizontal="center"/>
    </xf>
    <xf numFmtId="173" fontId="30" fillId="0" borderId="80" xfId="0" applyNumberFormat="1" applyFont="1" applyFill="1" applyBorder="1" applyAlignment="1">
      <alignment horizontal="center"/>
    </xf>
    <xf numFmtId="188" fontId="30" fillId="0" borderId="80" xfId="58" applyNumberFormat="1" applyFont="1" applyFill="1" applyBorder="1" applyAlignment="1">
      <alignment horizontal="center"/>
    </xf>
    <xf numFmtId="173" fontId="25" fillId="0" borderId="97" xfId="0" applyNumberFormat="1" applyFont="1" applyFill="1" applyBorder="1" applyAlignment="1">
      <alignment horizontal="center"/>
    </xf>
    <xf numFmtId="188" fontId="25" fillId="0" borderId="97" xfId="58" applyNumberFormat="1" applyFont="1" applyFill="1" applyBorder="1" applyAlignment="1">
      <alignment horizontal="center"/>
    </xf>
    <xf numFmtId="173" fontId="30" fillId="0" borderId="88" xfId="0" applyNumberFormat="1" applyFont="1" applyFill="1" applyBorder="1" applyAlignment="1">
      <alignment horizontal="center"/>
    </xf>
    <xf numFmtId="188" fontId="30" fillId="0" borderId="88" xfId="58" applyNumberFormat="1" applyFont="1" applyFill="1" applyBorder="1" applyAlignment="1">
      <alignment horizontal="center"/>
    </xf>
    <xf numFmtId="173" fontId="25" fillId="0" borderId="98" xfId="0" applyNumberFormat="1" applyFont="1" applyFill="1" applyBorder="1" applyAlignment="1">
      <alignment horizontal="center"/>
    </xf>
    <xf numFmtId="188" fontId="25" fillId="0" borderId="98" xfId="58" applyNumberFormat="1" applyFont="1" applyFill="1" applyBorder="1" applyAlignment="1">
      <alignment horizontal="center"/>
    </xf>
    <xf numFmtId="173" fontId="25" fillId="0" borderId="89" xfId="0" applyNumberFormat="1" applyFont="1" applyFill="1" applyBorder="1" applyAlignment="1">
      <alignment horizontal="center"/>
    </xf>
    <xf numFmtId="188" fontId="25" fillId="0" borderId="89" xfId="58" applyNumberFormat="1" applyFont="1" applyFill="1" applyBorder="1" applyAlignment="1">
      <alignment horizontal="center"/>
    </xf>
    <xf numFmtId="173" fontId="33" fillId="0" borderId="90" xfId="0" applyNumberFormat="1" applyFont="1" applyFill="1" applyBorder="1" applyAlignment="1">
      <alignment horizontal="center"/>
    </xf>
    <xf numFmtId="188" fontId="33" fillId="0" borderId="90" xfId="58" applyNumberFormat="1" applyFont="1" applyFill="1" applyBorder="1" applyAlignment="1">
      <alignment horizontal="center"/>
    </xf>
    <xf numFmtId="173" fontId="25" fillId="0" borderId="81" xfId="0" applyNumberFormat="1" applyFont="1" applyFill="1" applyBorder="1" applyAlignment="1">
      <alignment horizontal="center"/>
    </xf>
    <xf numFmtId="188" fontId="25" fillId="0" borderId="81" xfId="58" applyNumberFormat="1" applyFont="1" applyFill="1" applyBorder="1" applyAlignment="1">
      <alignment horizontal="center"/>
    </xf>
    <xf numFmtId="172" fontId="30" fillId="0" borderId="77" xfId="0" applyNumberFormat="1" applyFont="1" applyFill="1" applyBorder="1" applyAlignment="1">
      <alignment horizontal="center"/>
    </xf>
    <xf numFmtId="188" fontId="30" fillId="0" borderId="77" xfId="58" applyNumberFormat="1" applyFont="1" applyFill="1" applyBorder="1" applyAlignment="1">
      <alignment horizontal="center"/>
    </xf>
    <xf numFmtId="172" fontId="33" fillId="0" borderId="76" xfId="0" applyNumberFormat="1" applyFont="1" applyFill="1" applyBorder="1" applyAlignment="1">
      <alignment horizontal="center"/>
    </xf>
    <xf numFmtId="188" fontId="33" fillId="0" borderId="76" xfId="58" applyNumberFormat="1" applyFont="1" applyFill="1" applyBorder="1" applyAlignment="1">
      <alignment horizontal="center"/>
    </xf>
    <xf numFmtId="172" fontId="30" fillId="0" borderId="76" xfId="0" applyNumberFormat="1" applyFont="1" applyFill="1" applyBorder="1" applyAlignment="1">
      <alignment horizontal="center"/>
    </xf>
    <xf numFmtId="173" fontId="30" fillId="0" borderId="92" xfId="0" applyNumberFormat="1" applyFont="1" applyFill="1" applyBorder="1" applyAlignment="1">
      <alignment horizontal="center"/>
    </xf>
    <xf numFmtId="188" fontId="30" fillId="0" borderId="92" xfId="58" applyNumberFormat="1" applyFont="1" applyFill="1" applyBorder="1" applyAlignment="1">
      <alignment horizontal="center"/>
    </xf>
    <xf numFmtId="173" fontId="30" fillId="0" borderId="84" xfId="0" applyNumberFormat="1" applyFont="1" applyFill="1" applyBorder="1" applyAlignment="1">
      <alignment horizontal="center"/>
    </xf>
    <xf numFmtId="188" fontId="30" fillId="0" borderId="84" xfId="58" applyNumberFormat="1" applyFont="1" applyFill="1" applyBorder="1" applyAlignment="1">
      <alignment horizontal="center"/>
    </xf>
    <xf numFmtId="172" fontId="33" fillId="0" borderId="77" xfId="0" applyNumberFormat="1" applyFont="1" applyFill="1" applyBorder="1" applyAlignment="1">
      <alignment horizontal="center"/>
    </xf>
    <xf numFmtId="172" fontId="33" fillId="0" borderId="77" xfId="0" applyNumberFormat="1" applyFont="1" applyFill="1" applyBorder="1" applyAlignment="1">
      <alignment horizontal="center"/>
    </xf>
    <xf numFmtId="172" fontId="33" fillId="0" borderId="78" xfId="0" applyNumberFormat="1" applyFont="1" applyFill="1" applyBorder="1" applyAlignment="1">
      <alignment horizontal="center"/>
    </xf>
    <xf numFmtId="172" fontId="25" fillId="0" borderId="79" xfId="0" applyNumberFormat="1" applyFont="1" applyFill="1" applyBorder="1" applyAlignment="1">
      <alignment horizontal="center"/>
    </xf>
    <xf numFmtId="172" fontId="30" fillId="0" borderId="91" xfId="0" applyNumberFormat="1" applyFont="1" applyFill="1" applyBorder="1" applyAlignment="1">
      <alignment horizontal="center"/>
    </xf>
    <xf numFmtId="188" fontId="30" fillId="0" borderId="91" xfId="58" applyNumberFormat="1" applyFont="1" applyFill="1" applyBorder="1" applyAlignment="1">
      <alignment horizontal="center"/>
    </xf>
    <xf numFmtId="172" fontId="30" fillId="0" borderId="85" xfId="0" applyNumberFormat="1" applyFont="1" applyFill="1" applyBorder="1" applyAlignment="1">
      <alignment horizontal="center"/>
    </xf>
    <xf numFmtId="188" fontId="30" fillId="0" borderId="85" xfId="58" applyNumberFormat="1" applyFont="1" applyFill="1" applyBorder="1" applyAlignment="1">
      <alignment horizontal="center"/>
    </xf>
    <xf numFmtId="172" fontId="25" fillId="0" borderId="83" xfId="0" applyNumberFormat="1" applyFont="1" applyFill="1" applyBorder="1" applyAlignment="1">
      <alignment horizontal="center"/>
    </xf>
    <xf numFmtId="173" fontId="30" fillId="0" borderId="85" xfId="0" applyNumberFormat="1" applyFont="1" applyFill="1" applyBorder="1" applyAlignment="1">
      <alignment horizontal="center"/>
    </xf>
    <xf numFmtId="172" fontId="30" fillId="0" borderId="90" xfId="0" applyNumberFormat="1" applyFont="1" applyFill="1" applyBorder="1" applyAlignment="1">
      <alignment horizontal="center"/>
    </xf>
    <xf numFmtId="173" fontId="25" fillId="0" borderId="99" xfId="0" applyNumberFormat="1" applyFont="1" applyFill="1" applyBorder="1" applyAlignment="1">
      <alignment horizontal="center"/>
    </xf>
    <xf numFmtId="188" fontId="25" fillId="0" borderId="99" xfId="58" applyNumberFormat="1" applyFont="1" applyFill="1" applyBorder="1" applyAlignment="1">
      <alignment horizontal="center"/>
    </xf>
    <xf numFmtId="173" fontId="30" fillId="0" borderId="100" xfId="0" applyNumberFormat="1" applyFont="1" applyFill="1" applyBorder="1" applyAlignment="1">
      <alignment horizontal="center"/>
    </xf>
    <xf numFmtId="188" fontId="30" fillId="0" borderId="100" xfId="58" applyNumberFormat="1" applyFont="1" applyFill="1" applyBorder="1" applyAlignment="1">
      <alignment horizontal="center"/>
    </xf>
    <xf numFmtId="173" fontId="33" fillId="0" borderId="91" xfId="0" applyNumberFormat="1" applyFont="1" applyFill="1" applyBorder="1" applyAlignment="1">
      <alignment horizontal="center"/>
    </xf>
    <xf numFmtId="188" fontId="33" fillId="0" borderId="91" xfId="58" applyNumberFormat="1" applyFont="1" applyFill="1" applyBorder="1" applyAlignment="1">
      <alignment horizontal="center"/>
    </xf>
    <xf numFmtId="173" fontId="30" fillId="0" borderId="15" xfId="0" applyNumberFormat="1" applyFont="1" applyFill="1" applyBorder="1" applyAlignment="1">
      <alignment horizontal="center"/>
    </xf>
    <xf numFmtId="4" fontId="25" fillId="0" borderId="0" xfId="0" applyNumberFormat="1" applyFont="1" applyFill="1" applyAlignment="1">
      <alignment horizontal="center"/>
    </xf>
    <xf numFmtId="173" fontId="25" fillId="0" borderId="0" xfId="0" applyNumberFormat="1" applyFont="1" applyFill="1" applyAlignment="1">
      <alignment horizontal="center"/>
    </xf>
    <xf numFmtId="173" fontId="20" fillId="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wrapText="1"/>
    </xf>
    <xf numFmtId="0" fontId="20" fillId="0" borderId="101" xfId="0" applyFont="1" applyBorder="1" applyAlignment="1">
      <alignment horizontal="left" wrapText="1"/>
    </xf>
    <xf numFmtId="0" fontId="18" fillId="0" borderId="102" xfId="0" applyFont="1" applyBorder="1" applyAlignment="1">
      <alignment horizontal="left" wrapText="1"/>
    </xf>
    <xf numFmtId="0" fontId="18" fillId="0" borderId="103" xfId="0" applyFont="1" applyBorder="1" applyAlignment="1">
      <alignment horizontal="left" wrapText="1"/>
    </xf>
    <xf numFmtId="0" fontId="20" fillId="0" borderId="102" xfId="0" applyFont="1" applyBorder="1" applyAlignment="1">
      <alignment horizontal="left" wrapText="1"/>
    </xf>
    <xf numFmtId="0" fontId="20" fillId="0" borderId="103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102" xfId="0" applyFont="1" applyFill="1" applyBorder="1" applyAlignment="1">
      <alignment wrapText="1"/>
    </xf>
    <xf numFmtId="0" fontId="20" fillId="0" borderId="103" xfId="0" applyFont="1" applyFill="1" applyBorder="1" applyAlignment="1">
      <alignment wrapText="1"/>
    </xf>
    <xf numFmtId="0" fontId="20" fillId="0" borderId="102" xfId="0" applyFont="1" applyFill="1" applyBorder="1" applyAlignment="1">
      <alignment horizontal="left" wrapText="1"/>
    </xf>
    <xf numFmtId="0" fontId="20" fillId="0" borderId="103" xfId="0" applyFont="1" applyFill="1" applyBorder="1" applyAlignment="1">
      <alignment horizontal="left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NumberFormat="1" applyFont="1" applyAlignment="1">
      <alignment horizontal="right" vertical="center" wrapText="1"/>
    </xf>
    <xf numFmtId="0" fontId="18" fillId="0" borderId="104" xfId="0" applyFont="1" applyBorder="1" applyAlignment="1">
      <alignment horizontal="left" wrapText="1"/>
    </xf>
    <xf numFmtId="0" fontId="18" fillId="0" borderId="105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wrapText="1"/>
    </xf>
    <xf numFmtId="49" fontId="30" fillId="0" borderId="107" xfId="0" applyNumberFormat="1" applyFont="1" applyFill="1" applyBorder="1" applyAlignment="1">
      <alignment horizontal="center" vertical="center"/>
    </xf>
    <xf numFmtId="49" fontId="30" fillId="0" borderId="108" xfId="0" applyNumberFormat="1" applyFont="1" applyFill="1" applyBorder="1" applyAlignment="1">
      <alignment horizontal="center" vertical="center"/>
    </xf>
    <xf numFmtId="49" fontId="30" fillId="0" borderId="29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109" xfId="0" applyNumberFormat="1" applyFont="1" applyFill="1" applyBorder="1" applyAlignment="1">
      <alignment horizontal="center" vertical="center"/>
    </xf>
    <xf numFmtId="49" fontId="30" fillId="0" borderId="110" xfId="0" applyNumberFormat="1" applyFont="1" applyFill="1" applyBorder="1" applyAlignment="1">
      <alignment horizontal="center" vertical="center"/>
    </xf>
    <xf numFmtId="0" fontId="25" fillId="0" borderId="101" xfId="0" applyFont="1" applyFill="1" applyBorder="1" applyAlignment="1">
      <alignment horizontal="center"/>
    </xf>
    <xf numFmtId="0" fontId="25" fillId="0" borderId="111" xfId="0" applyFont="1" applyFill="1" applyBorder="1" applyAlignment="1">
      <alignment horizontal="center"/>
    </xf>
    <xf numFmtId="49" fontId="27" fillId="0" borderId="0" xfId="53" applyNumberFormat="1" applyFont="1" applyFill="1" applyBorder="1" applyAlignment="1" applyProtection="1">
      <alignment horizontal="right" vertical="center" wrapText="1"/>
      <protection/>
    </xf>
    <xf numFmtId="49" fontId="28" fillId="0" borderId="0" xfId="53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49" fontId="32" fillId="0" borderId="112" xfId="53" applyNumberFormat="1" applyFont="1" applyFill="1" applyBorder="1" applyAlignment="1" applyProtection="1">
      <alignment horizontal="center" vertical="center" wrapText="1"/>
      <protection/>
    </xf>
    <xf numFmtId="49" fontId="32" fillId="0" borderId="113" xfId="53" applyNumberFormat="1" applyFont="1" applyFill="1" applyBorder="1" applyAlignment="1" applyProtection="1">
      <alignment horizontal="center" vertical="center" wrapText="1"/>
      <protection/>
    </xf>
    <xf numFmtId="49" fontId="27" fillId="24" borderId="0" xfId="53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49" fontId="28" fillId="0" borderId="114" xfId="53" applyNumberFormat="1" applyFont="1" applyFill="1" applyBorder="1" applyAlignment="1" applyProtection="1">
      <alignment horizontal="center" vertical="center" wrapText="1"/>
      <protection/>
    </xf>
    <xf numFmtId="49" fontId="28" fillId="0" borderId="115" xfId="53" applyNumberFormat="1" applyFont="1" applyFill="1" applyBorder="1" applyAlignment="1" applyProtection="1">
      <alignment horizontal="center" vertical="center" wrapText="1"/>
      <protection/>
    </xf>
    <xf numFmtId="49" fontId="30" fillId="0" borderId="101" xfId="0" applyNumberFormat="1" applyFont="1" applyFill="1" applyBorder="1" applyAlignment="1">
      <alignment horizontal="center" vertical="center"/>
    </xf>
    <xf numFmtId="49" fontId="30" fillId="0" borderId="111" xfId="0" applyNumberFormat="1" applyFont="1" applyFill="1" applyBorder="1" applyAlignment="1">
      <alignment horizontal="center" vertical="center"/>
    </xf>
    <xf numFmtId="0" fontId="26" fillId="24" borderId="0" xfId="0" applyFont="1" applyFill="1" applyAlignment="1">
      <alignment horizontal="right"/>
    </xf>
    <xf numFmtId="0" fontId="18" fillId="0" borderId="0" xfId="0" applyNumberFormat="1" applyFont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173" fontId="18" fillId="0" borderId="102" xfId="61" applyNumberFormat="1" applyFont="1" applyBorder="1" applyAlignment="1">
      <alignment horizontal="center"/>
    </xf>
    <xf numFmtId="173" fontId="18" fillId="0" borderId="116" xfId="61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283</xdr:row>
      <xdr:rowOff>257175</xdr:rowOff>
    </xdr:from>
    <xdr:to>
      <xdr:col>10</xdr:col>
      <xdr:colOff>0</xdr:colOff>
      <xdr:row>283</xdr:row>
      <xdr:rowOff>257175</xdr:rowOff>
    </xdr:to>
    <xdr:sp>
      <xdr:nvSpPr>
        <xdr:cNvPr id="1" name="2905"/>
        <xdr:cNvSpPr>
          <a:spLocks/>
        </xdr:cNvSpPr>
      </xdr:nvSpPr>
      <xdr:spPr>
        <a:xfrm>
          <a:off x="18802350" y="1254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89;&#1087;&#1086;&#1083;&#1085;&#1077;&#1085;&#1080;&#1077;%20&#1074;%20&#1075;&#1072;&#1079;&#1077;&#1090;&#1091;\9%20&#1084;&#1077;&#1089;._2014_2014%20&#1074;%20&#1050;&#1060;\&#1048;&#1089;&#1087;.%20&#1073;&#1102;&#1076;&#1078;&#1077;&#1090;&#1072;%209%20&#1084;&#1077;&#1089;&#1103;&#1094;&#1077;&#1074;_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СобДоходы"/>
      <sheetName val="Налоговые и неналоговые доходы"/>
      <sheetName val="Т1расходы"/>
      <sheetName val="расходы"/>
      <sheetName val="Е2РезФонд"/>
      <sheetName val="Т3ЖКХ"/>
      <sheetName val="Адресная"/>
      <sheetName val="Адресная РАЖ"/>
    </sheetNames>
    <sheetDataSet>
      <sheetData sheetId="0">
        <row r="6">
          <cell r="C6">
            <v>44370.060000000005</v>
          </cell>
        </row>
        <row r="8">
          <cell r="E8">
            <v>31729.4</v>
          </cell>
        </row>
      </sheetData>
      <sheetData sheetId="2">
        <row r="6">
          <cell r="D6">
            <v>2373.2</v>
          </cell>
        </row>
        <row r="7">
          <cell r="D7">
            <v>3068.3</v>
          </cell>
        </row>
        <row r="8">
          <cell r="D8">
            <v>297.4</v>
          </cell>
        </row>
        <row r="9">
          <cell r="D9">
            <v>1524.4</v>
          </cell>
        </row>
        <row r="10">
          <cell r="D10">
            <v>3686.8</v>
          </cell>
        </row>
        <row r="11">
          <cell r="D11">
            <v>46.8</v>
          </cell>
        </row>
        <row r="18">
          <cell r="D18">
            <v>3428.8</v>
          </cell>
        </row>
        <row r="20">
          <cell r="D20">
            <v>1338.8</v>
          </cell>
        </row>
        <row r="21">
          <cell r="D21">
            <v>404.6</v>
          </cell>
        </row>
        <row r="25">
          <cell r="D25">
            <v>770.5</v>
          </cell>
        </row>
        <row r="27">
          <cell r="D27">
            <v>14.6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SheetLayoutView="100" zoomScalePageLayoutView="0" workbookViewId="0" topLeftCell="A30">
      <selection activeCell="A1" sqref="A1:G36"/>
    </sheetView>
  </sheetViews>
  <sheetFormatPr defaultColWidth="9.00390625" defaultRowHeight="12.75"/>
  <cols>
    <col min="1" max="1" width="20.375" style="4" bestFit="1" customWidth="1"/>
    <col min="2" max="3" width="9.125" style="1" customWidth="1"/>
    <col min="4" max="4" width="39.375" style="1" customWidth="1"/>
    <col min="5" max="5" width="12.00390625" style="1" bestFit="1" customWidth="1"/>
    <col min="6" max="6" width="13.00390625" style="1" customWidth="1"/>
    <col min="7" max="7" width="10.625" style="1" bestFit="1" customWidth="1"/>
    <col min="8" max="16384" width="9.125" style="1" customWidth="1"/>
  </cols>
  <sheetData>
    <row r="1" spans="1:7" ht="12.75">
      <c r="A1" s="358" t="s">
        <v>334</v>
      </c>
      <c r="B1" s="359"/>
      <c r="C1" s="359"/>
      <c r="D1" s="359"/>
      <c r="E1" s="359"/>
      <c r="F1" s="359"/>
      <c r="G1" s="359"/>
    </row>
    <row r="2" spans="1:7" ht="12.75">
      <c r="A2" s="25"/>
      <c r="B2" s="10"/>
      <c r="C2" s="10"/>
      <c r="D2" s="358" t="s">
        <v>365</v>
      </c>
      <c r="E2" s="358"/>
      <c r="F2" s="358"/>
      <c r="G2" s="358"/>
    </row>
    <row r="3" spans="1:7" ht="12.75">
      <c r="A3" s="25"/>
      <c r="B3" s="10"/>
      <c r="C3" s="10"/>
      <c r="D3" s="358" t="s">
        <v>0</v>
      </c>
      <c r="E3" s="358"/>
      <c r="F3" s="358"/>
      <c r="G3" s="358"/>
    </row>
    <row r="4" spans="1:7" ht="12.75">
      <c r="A4" s="25"/>
      <c r="B4" s="10"/>
      <c r="C4" s="10"/>
      <c r="D4" s="358" t="s">
        <v>345</v>
      </c>
      <c r="E4" s="358"/>
      <c r="F4" s="358"/>
      <c r="G4" s="358"/>
    </row>
    <row r="5" spans="1:7" ht="12.75">
      <c r="A5" s="26"/>
      <c r="B5" s="15"/>
      <c r="C5" s="15"/>
      <c r="D5" s="360" t="s">
        <v>422</v>
      </c>
      <c r="E5" s="360"/>
      <c r="F5" s="360"/>
      <c r="G5" s="360"/>
    </row>
    <row r="6" spans="4:5" ht="15.75">
      <c r="D6" s="363"/>
      <c r="E6" s="363"/>
    </row>
    <row r="7" spans="4:5" ht="13.5" customHeight="1">
      <c r="D7" s="364"/>
      <c r="E7" s="364"/>
    </row>
    <row r="8" spans="1:7" ht="12.75" customHeight="1">
      <c r="A8" s="361" t="s">
        <v>368</v>
      </c>
      <c r="B8" s="361"/>
      <c r="C8" s="361"/>
      <c r="D8" s="361"/>
      <c r="E8" s="361"/>
      <c r="F8" s="362"/>
      <c r="G8" s="362"/>
    </row>
    <row r="9" spans="1:7" ht="23.25" customHeight="1">
      <c r="A9" s="361"/>
      <c r="B9" s="361"/>
      <c r="C9" s="361"/>
      <c r="D9" s="361"/>
      <c r="E9" s="361"/>
      <c r="F9" s="362"/>
      <c r="G9" s="362"/>
    </row>
    <row r="10" spans="2:5" ht="15.75" customHeight="1" thickBot="1">
      <c r="B10" s="3"/>
      <c r="C10" s="3"/>
      <c r="D10" s="3"/>
      <c r="E10" s="4" t="s">
        <v>1</v>
      </c>
    </row>
    <row r="11" spans="1:7" ht="38.25">
      <c r="A11" s="29" t="s">
        <v>2</v>
      </c>
      <c r="B11" s="367" t="s">
        <v>3</v>
      </c>
      <c r="C11" s="367"/>
      <c r="D11" s="368"/>
      <c r="E11" s="17" t="s">
        <v>332</v>
      </c>
      <c r="F11" s="30" t="s">
        <v>369</v>
      </c>
      <c r="G11" s="18" t="s">
        <v>333</v>
      </c>
    </row>
    <row r="12" spans="1:7" ht="12.75">
      <c r="A12" s="31" t="s">
        <v>4</v>
      </c>
      <c r="B12" s="351" t="s">
        <v>5</v>
      </c>
      <c r="C12" s="352"/>
      <c r="D12" s="352"/>
      <c r="E12" s="20">
        <f>E13+E17+E23+E30+E21+E28+E15+E33</f>
        <v>25299.4</v>
      </c>
      <c r="F12" s="20">
        <f>F13+F17+F23+F30+F21+F28+F15+F33</f>
        <v>17357.7</v>
      </c>
      <c r="G12" s="32">
        <f>F12/E12</f>
        <v>0.6860913697558044</v>
      </c>
    </row>
    <row r="13" spans="1:7" ht="12.75">
      <c r="A13" s="33" t="s">
        <v>6</v>
      </c>
      <c r="B13" s="356" t="s">
        <v>7</v>
      </c>
      <c r="C13" s="357"/>
      <c r="D13" s="357"/>
      <c r="E13" s="21">
        <f>E14</f>
        <v>4464.5</v>
      </c>
      <c r="F13" s="21">
        <f>F14</f>
        <v>2373.2</v>
      </c>
      <c r="G13" s="32">
        <f aca="true" t="shared" si="0" ref="G13:G36">F13/E13</f>
        <v>0.5315712845783402</v>
      </c>
    </row>
    <row r="14" spans="1:7" ht="12.75">
      <c r="A14" s="34" t="s">
        <v>8</v>
      </c>
      <c r="B14" s="349" t="s">
        <v>9</v>
      </c>
      <c r="C14" s="350"/>
      <c r="D14" s="350"/>
      <c r="E14" s="22">
        <v>4464.5</v>
      </c>
      <c r="F14" s="22">
        <f>'[1]Налоговые и неналоговые доходы'!$D$6</f>
        <v>2373.2</v>
      </c>
      <c r="G14" s="35">
        <f t="shared" si="0"/>
        <v>0.5315712845783402</v>
      </c>
    </row>
    <row r="15" spans="1:7" s="5" customFormat="1" ht="18" customHeight="1">
      <c r="A15" s="31" t="s">
        <v>10</v>
      </c>
      <c r="B15" s="351" t="s">
        <v>11</v>
      </c>
      <c r="C15" s="352"/>
      <c r="D15" s="352"/>
      <c r="E15" s="20">
        <f>E16</f>
        <v>5365.4</v>
      </c>
      <c r="F15" s="20">
        <f>F16</f>
        <v>3068.3</v>
      </c>
      <c r="G15" s="32">
        <f t="shared" si="0"/>
        <v>0.5718678942856078</v>
      </c>
    </row>
    <row r="16" spans="1:7" s="6" customFormat="1" ht="30" customHeight="1">
      <c r="A16" s="34" t="s">
        <v>12</v>
      </c>
      <c r="B16" s="349" t="s">
        <v>13</v>
      </c>
      <c r="C16" s="350"/>
      <c r="D16" s="350"/>
      <c r="E16" s="22">
        <v>5365.4</v>
      </c>
      <c r="F16" s="22">
        <f>'[1]Налоговые и неналоговые доходы'!$D$7</f>
        <v>3068.3</v>
      </c>
      <c r="G16" s="35">
        <f t="shared" si="0"/>
        <v>0.5718678942856078</v>
      </c>
    </row>
    <row r="17" spans="1:7" ht="12.75">
      <c r="A17" s="33" t="s">
        <v>14</v>
      </c>
      <c r="B17" s="356" t="s">
        <v>15</v>
      </c>
      <c r="C17" s="357"/>
      <c r="D17" s="357"/>
      <c r="E17" s="21">
        <f>E18+E19+E20</f>
        <v>7559.6</v>
      </c>
      <c r="F17" s="21">
        <f>F18+F19+F20</f>
        <v>5508.6</v>
      </c>
      <c r="G17" s="32">
        <f t="shared" si="0"/>
        <v>0.7286893486427853</v>
      </c>
    </row>
    <row r="18" spans="1:7" ht="12.75">
      <c r="A18" s="34" t="s">
        <v>16</v>
      </c>
      <c r="B18" s="349" t="s">
        <v>17</v>
      </c>
      <c r="C18" s="350"/>
      <c r="D18" s="350"/>
      <c r="E18" s="22">
        <v>75.1</v>
      </c>
      <c r="F18" s="22">
        <f>'[1]Налоговые и неналоговые доходы'!$D$8</f>
        <v>297.4</v>
      </c>
      <c r="G18" s="35">
        <f t="shared" si="0"/>
        <v>3.9600532623169107</v>
      </c>
    </row>
    <row r="19" spans="1:7" ht="12.75">
      <c r="A19" s="36" t="s">
        <v>18</v>
      </c>
      <c r="B19" s="349" t="s">
        <v>19</v>
      </c>
      <c r="C19" s="350"/>
      <c r="D19" s="350"/>
      <c r="E19" s="22">
        <v>2334.5</v>
      </c>
      <c r="F19" s="22">
        <f>'[1]Налоговые и неналоговые доходы'!$D$9</f>
        <v>1524.4</v>
      </c>
      <c r="G19" s="35">
        <f t="shared" si="0"/>
        <v>0.6529877918183765</v>
      </c>
    </row>
    <row r="20" spans="1:7" ht="12.75">
      <c r="A20" s="34" t="s">
        <v>20</v>
      </c>
      <c r="B20" s="349" t="s">
        <v>21</v>
      </c>
      <c r="C20" s="350"/>
      <c r="D20" s="350"/>
      <c r="E20" s="22">
        <v>5150</v>
      </c>
      <c r="F20" s="22">
        <f>'[1]Налоговые и неналоговые доходы'!$D$10</f>
        <v>3686.8</v>
      </c>
      <c r="G20" s="35">
        <f t="shared" si="0"/>
        <v>0.7158834951456311</v>
      </c>
    </row>
    <row r="21" spans="1:7" s="7" customFormat="1" ht="12.75">
      <c r="A21" s="23" t="s">
        <v>22</v>
      </c>
      <c r="B21" s="351" t="s">
        <v>23</v>
      </c>
      <c r="C21" s="352"/>
      <c r="D21" s="352"/>
      <c r="E21" s="20">
        <f>E22</f>
        <v>60</v>
      </c>
      <c r="F21" s="20">
        <f>F22</f>
        <v>46.8</v>
      </c>
      <c r="G21" s="32">
        <f t="shared" si="0"/>
        <v>0.7799999999999999</v>
      </c>
    </row>
    <row r="22" spans="1:7" ht="41.25" customHeight="1">
      <c r="A22" s="36" t="s">
        <v>24</v>
      </c>
      <c r="B22" s="349" t="s">
        <v>366</v>
      </c>
      <c r="C22" s="350"/>
      <c r="D22" s="350"/>
      <c r="E22" s="22">
        <v>60</v>
      </c>
      <c r="F22" s="22">
        <f>'[1]Налоговые и неналоговые доходы'!$D$11</f>
        <v>46.8</v>
      </c>
      <c r="G22" s="35">
        <f t="shared" si="0"/>
        <v>0.7799999999999999</v>
      </c>
    </row>
    <row r="23" spans="1:7" ht="32.25" customHeight="1">
      <c r="A23" s="37" t="s">
        <v>25</v>
      </c>
      <c r="B23" s="354" t="s">
        <v>26</v>
      </c>
      <c r="C23" s="355"/>
      <c r="D23" s="355"/>
      <c r="E23" s="21">
        <f>E24+E26</f>
        <v>5077.9</v>
      </c>
      <c r="F23" s="21">
        <f>F24+F26</f>
        <v>5171.1</v>
      </c>
      <c r="G23" s="32">
        <f t="shared" si="0"/>
        <v>1.0183540439945649</v>
      </c>
    </row>
    <row r="24" spans="1:7" ht="63" customHeight="1">
      <c r="A24" s="34" t="s">
        <v>27</v>
      </c>
      <c r="B24" s="349" t="s">
        <v>28</v>
      </c>
      <c r="C24" s="350"/>
      <c r="D24" s="350"/>
      <c r="E24" s="22">
        <v>3637.9</v>
      </c>
      <c r="F24" s="22">
        <f>3832.3</f>
        <v>3832.3</v>
      </c>
      <c r="G24" s="35">
        <f t="shared" si="0"/>
        <v>1.053437422688914</v>
      </c>
    </row>
    <row r="25" spans="1:7" ht="57" customHeight="1">
      <c r="A25" s="34" t="s">
        <v>29</v>
      </c>
      <c r="B25" s="369" t="s">
        <v>30</v>
      </c>
      <c r="C25" s="369"/>
      <c r="D25" s="349"/>
      <c r="E25" s="22">
        <v>3100</v>
      </c>
      <c r="F25" s="22">
        <f>'[1]Налоговые и неналоговые доходы'!$D$18</f>
        <v>3428.8</v>
      </c>
      <c r="G25" s="35">
        <f t="shared" si="0"/>
        <v>1.1060645161290323</v>
      </c>
    </row>
    <row r="26" spans="1:7" ht="56.25" customHeight="1">
      <c r="A26" s="38" t="s">
        <v>31</v>
      </c>
      <c r="B26" s="365" t="s">
        <v>367</v>
      </c>
      <c r="C26" s="366"/>
      <c r="D26" s="366"/>
      <c r="E26" s="22">
        <v>1440</v>
      </c>
      <c r="F26" s="22">
        <f>'[1]Налоговые и неналоговые доходы'!$D$20</f>
        <v>1338.8</v>
      </c>
      <c r="G26" s="35">
        <f t="shared" si="0"/>
        <v>0.9297222222222222</v>
      </c>
    </row>
    <row r="27" spans="1:7" ht="18" customHeight="1" hidden="1">
      <c r="A27" s="34"/>
      <c r="B27" s="351"/>
      <c r="C27" s="352"/>
      <c r="D27" s="352"/>
      <c r="E27" s="22"/>
      <c r="F27" s="192"/>
      <c r="G27" s="35" t="e">
        <f t="shared" si="0"/>
        <v>#DIV/0!</v>
      </c>
    </row>
    <row r="28" spans="1:7" s="2" customFormat="1" ht="33.75" customHeight="1">
      <c r="A28" s="31" t="s">
        <v>32</v>
      </c>
      <c r="B28" s="351" t="s">
        <v>33</v>
      </c>
      <c r="C28" s="352"/>
      <c r="D28" s="352"/>
      <c r="E28" s="20">
        <f>E29</f>
        <v>600</v>
      </c>
      <c r="F28" s="20">
        <f>F29</f>
        <v>404.6</v>
      </c>
      <c r="G28" s="32">
        <f t="shared" si="0"/>
        <v>0.6743333333333333</v>
      </c>
    </row>
    <row r="29" spans="1:7" s="6" customFormat="1" ht="15.75">
      <c r="A29" s="34" t="s">
        <v>34</v>
      </c>
      <c r="B29" s="349" t="s">
        <v>35</v>
      </c>
      <c r="C29" s="350"/>
      <c r="D29" s="350"/>
      <c r="E29" s="22">
        <v>600</v>
      </c>
      <c r="F29" s="22">
        <f>'[1]Налоговые и неналоговые доходы'!$D$21</f>
        <v>404.6</v>
      </c>
      <c r="G29" s="35">
        <f t="shared" si="0"/>
        <v>0.6743333333333333</v>
      </c>
    </row>
    <row r="30" spans="1:7" s="7" customFormat="1" ht="24" customHeight="1">
      <c r="A30" s="31" t="s">
        <v>36</v>
      </c>
      <c r="B30" s="351" t="s">
        <v>37</v>
      </c>
      <c r="C30" s="352"/>
      <c r="D30" s="352"/>
      <c r="E30" s="20">
        <f>E31+E32</f>
        <v>2170</v>
      </c>
      <c r="F30" s="20">
        <f>F31+F32</f>
        <v>770.5</v>
      </c>
      <c r="G30" s="32">
        <f t="shared" si="0"/>
        <v>0.35506912442396316</v>
      </c>
    </row>
    <row r="31" spans="1:7" ht="62.25" customHeight="1">
      <c r="A31" s="34" t="s">
        <v>38</v>
      </c>
      <c r="B31" s="349" t="s">
        <v>39</v>
      </c>
      <c r="C31" s="350"/>
      <c r="D31" s="350"/>
      <c r="E31" s="22">
        <v>520</v>
      </c>
      <c r="F31" s="22">
        <v>0</v>
      </c>
      <c r="G31" s="35">
        <f t="shared" si="0"/>
        <v>0</v>
      </c>
    </row>
    <row r="32" spans="1:7" ht="41.25" customHeight="1">
      <c r="A32" s="34" t="s">
        <v>40</v>
      </c>
      <c r="B32" s="349" t="s">
        <v>41</v>
      </c>
      <c r="C32" s="350"/>
      <c r="D32" s="350"/>
      <c r="E32" s="22">
        <v>1650</v>
      </c>
      <c r="F32" s="22">
        <f>'[1]Налоговые и неналоговые доходы'!$D$25</f>
        <v>770.5</v>
      </c>
      <c r="G32" s="35">
        <f t="shared" si="0"/>
        <v>0.466969696969697</v>
      </c>
    </row>
    <row r="33" spans="1:7" ht="18" customHeight="1">
      <c r="A33" s="31" t="s">
        <v>42</v>
      </c>
      <c r="B33" s="351" t="s">
        <v>43</v>
      </c>
      <c r="C33" s="352"/>
      <c r="D33" s="352"/>
      <c r="E33" s="20">
        <f>E34</f>
        <v>2</v>
      </c>
      <c r="F33" s="20">
        <f>F34</f>
        <v>14.6</v>
      </c>
      <c r="G33" s="32">
        <f t="shared" si="0"/>
        <v>7.3</v>
      </c>
    </row>
    <row r="34" spans="1:7" ht="30.75" customHeight="1">
      <c r="A34" s="34" t="s">
        <v>44</v>
      </c>
      <c r="B34" s="349" t="s">
        <v>45</v>
      </c>
      <c r="C34" s="350"/>
      <c r="D34" s="350"/>
      <c r="E34" s="22">
        <v>2</v>
      </c>
      <c r="F34" s="22">
        <f>'[1]Налоговые и неналоговые доходы'!$D$27</f>
        <v>14.6</v>
      </c>
      <c r="G34" s="35">
        <f t="shared" si="0"/>
        <v>7.3</v>
      </c>
    </row>
    <row r="35" spans="1:7" ht="18.75" customHeight="1" thickBot="1">
      <c r="A35" s="23" t="s">
        <v>46</v>
      </c>
      <c r="B35" s="353" t="s">
        <v>47</v>
      </c>
      <c r="C35" s="353"/>
      <c r="D35" s="353"/>
      <c r="E35" s="20">
        <f>'[1]доходы'!$C$6</f>
        <v>44370.060000000005</v>
      </c>
      <c r="F35" s="20">
        <f>'[1]доходы'!$E$8</f>
        <v>31729.4</v>
      </c>
      <c r="G35" s="32">
        <f t="shared" si="0"/>
        <v>0.7151083410750402</v>
      </c>
    </row>
    <row r="36" spans="1:7" ht="24" customHeight="1" thickBot="1">
      <c r="A36" s="27"/>
      <c r="B36" s="347" t="s">
        <v>48</v>
      </c>
      <c r="C36" s="347"/>
      <c r="D36" s="348"/>
      <c r="E36" s="24">
        <f>E12+E35</f>
        <v>69669.46</v>
      </c>
      <c r="F36" s="24">
        <f>F12+F35</f>
        <v>49087.100000000006</v>
      </c>
      <c r="G36" s="28">
        <f t="shared" si="0"/>
        <v>0.704571271257162</v>
      </c>
    </row>
    <row r="39" ht="12.75">
      <c r="F39" s="19"/>
    </row>
    <row r="40" spans="5:6" ht="12.75">
      <c r="E40" s="184"/>
      <c r="F40" s="184"/>
    </row>
  </sheetData>
  <sheetProtection/>
  <mergeCells count="34">
    <mergeCell ref="B15:D15"/>
    <mergeCell ref="B16:D16"/>
    <mergeCell ref="D7:E7"/>
    <mergeCell ref="B26:D26"/>
    <mergeCell ref="B11:D11"/>
    <mergeCell ref="B19:D19"/>
    <mergeCell ref="B20:D20"/>
    <mergeCell ref="B25:D25"/>
    <mergeCell ref="B13:D13"/>
    <mergeCell ref="B12:D12"/>
    <mergeCell ref="B17:D17"/>
    <mergeCell ref="B18:D18"/>
    <mergeCell ref="B14:D14"/>
    <mergeCell ref="A1:G1"/>
    <mergeCell ref="D2:G2"/>
    <mergeCell ref="D3:G3"/>
    <mergeCell ref="D4:G4"/>
    <mergeCell ref="D5:G5"/>
    <mergeCell ref="A8:G9"/>
    <mergeCell ref="D6:E6"/>
    <mergeCell ref="B27:D27"/>
    <mergeCell ref="B28:D28"/>
    <mergeCell ref="B21:D21"/>
    <mergeCell ref="B22:D22"/>
    <mergeCell ref="B23:D23"/>
    <mergeCell ref="B24:D24"/>
    <mergeCell ref="B36:D36"/>
    <mergeCell ref="B32:D32"/>
    <mergeCell ref="B29:D29"/>
    <mergeCell ref="B30:D30"/>
    <mergeCell ref="B31:D31"/>
    <mergeCell ref="B33:D33"/>
    <mergeCell ref="B34:D34"/>
    <mergeCell ref="B35:D35"/>
  </mergeCells>
  <printOptions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299"/>
  <sheetViews>
    <sheetView showGridLines="0" view="pageBreakPreview" zoomScale="55" zoomScaleNormal="50" zoomScaleSheetLayoutView="55" zoomScalePageLayoutView="0" workbookViewId="0" topLeftCell="A1">
      <selection activeCell="G13" sqref="G13"/>
    </sheetView>
  </sheetViews>
  <sheetFormatPr defaultColWidth="9.00390625" defaultRowHeight="12.75"/>
  <cols>
    <col min="1" max="1" width="6.125" style="8" customWidth="1"/>
    <col min="2" max="2" width="2.875" style="8" customWidth="1"/>
    <col min="3" max="3" width="146.125" style="8" customWidth="1"/>
    <col min="4" max="5" width="9.875" style="8" customWidth="1"/>
    <col min="6" max="6" width="10.75390625" style="8" customWidth="1"/>
    <col min="7" max="7" width="18.75390625" style="8" customWidth="1"/>
    <col min="8" max="8" width="13.25390625" style="8" customWidth="1"/>
    <col min="9" max="9" width="9.875" style="8" customWidth="1"/>
    <col min="10" max="10" width="19.25390625" style="196" customWidth="1"/>
    <col min="11" max="11" width="19.75390625" style="196" customWidth="1"/>
    <col min="12" max="12" width="17.375" style="196" customWidth="1"/>
    <col min="13" max="13" width="12.25390625" style="8" bestFit="1" customWidth="1"/>
    <col min="14" max="16384" width="9.125" style="8" customWidth="1"/>
  </cols>
  <sheetData>
    <row r="1" spans="1:12" ht="22.5" customHeight="1">
      <c r="A1" s="389" t="s">
        <v>340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2" ht="20.25">
      <c r="A2" s="383" t="s">
        <v>307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1:12" ht="20.25">
      <c r="A3" s="383" t="s">
        <v>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2" ht="20.25">
      <c r="A4" s="383" t="s">
        <v>345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</row>
    <row r="5" spans="1:12" ht="20.25">
      <c r="A5" s="383" t="s">
        <v>421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</row>
    <row r="6" spans="3:10" ht="20.25" hidden="1">
      <c r="C6" s="50"/>
      <c r="D6" s="50"/>
      <c r="E6" s="50"/>
      <c r="F6" s="50"/>
      <c r="G6" s="50"/>
      <c r="H6" s="50"/>
      <c r="I6" s="378"/>
      <c r="J6" s="378"/>
    </row>
    <row r="7" spans="3:10" ht="20.25" hidden="1">
      <c r="C7" s="50"/>
      <c r="D7" s="50"/>
      <c r="E7" s="50"/>
      <c r="F7" s="50"/>
      <c r="G7" s="378"/>
      <c r="H7" s="378"/>
      <c r="I7" s="378"/>
      <c r="J7" s="378"/>
    </row>
    <row r="8" spans="3:10" ht="20.25" hidden="1">
      <c r="C8" s="50"/>
      <c r="D8" s="50"/>
      <c r="E8" s="50"/>
      <c r="F8" s="50"/>
      <c r="G8" s="378"/>
      <c r="H8" s="378"/>
      <c r="I8" s="378"/>
      <c r="J8" s="378"/>
    </row>
    <row r="9" spans="3:12" ht="20.25" customHeight="1">
      <c r="C9" s="50"/>
      <c r="D9" s="50"/>
      <c r="E9" s="50"/>
      <c r="F9" s="50"/>
      <c r="G9" s="50"/>
      <c r="H9" s="50"/>
      <c r="I9" s="50"/>
      <c r="J9" s="197"/>
      <c r="K9" s="197"/>
      <c r="L9" s="197"/>
    </row>
    <row r="10" spans="3:10" ht="15.75" customHeight="1">
      <c r="C10" s="379"/>
      <c r="D10" s="379"/>
      <c r="E10" s="379"/>
      <c r="F10" s="379"/>
      <c r="G10" s="379"/>
      <c r="H10" s="379"/>
      <c r="I10" s="379"/>
      <c r="J10" s="379"/>
    </row>
    <row r="11" spans="1:10" ht="25.5" customHeight="1">
      <c r="A11" s="380" t="s">
        <v>49</v>
      </c>
      <c r="B11" s="380"/>
      <c r="C11" s="380"/>
      <c r="D11" s="380"/>
      <c r="E11" s="380"/>
      <c r="F11" s="380"/>
      <c r="G11" s="380"/>
      <c r="H11" s="380"/>
      <c r="I11" s="380"/>
      <c r="J11" s="380"/>
    </row>
    <row r="12" spans="1:10" ht="27" customHeight="1">
      <c r="A12" s="380" t="s">
        <v>370</v>
      </c>
      <c r="B12" s="380"/>
      <c r="C12" s="380"/>
      <c r="D12" s="380"/>
      <c r="E12" s="380"/>
      <c r="F12" s="380"/>
      <c r="G12" s="380"/>
      <c r="H12" s="380"/>
      <c r="I12" s="380"/>
      <c r="J12" s="380"/>
    </row>
    <row r="13" spans="3:12" ht="15.75" customHeight="1">
      <c r="C13" s="51"/>
      <c r="D13" s="51"/>
      <c r="E13" s="51"/>
      <c r="F13" s="51"/>
      <c r="G13" s="51"/>
      <c r="H13" s="51"/>
      <c r="I13" s="51"/>
      <c r="J13" s="198"/>
      <c r="K13" s="198"/>
      <c r="L13" s="198"/>
    </row>
    <row r="14" ht="13.5" customHeight="1" thickBot="1"/>
    <row r="15" spans="1:12" ht="72">
      <c r="A15" s="52" t="s">
        <v>50</v>
      </c>
      <c r="B15" s="185"/>
      <c r="C15" s="52" t="s">
        <v>51</v>
      </c>
      <c r="D15" s="53" t="s">
        <v>52</v>
      </c>
      <c r="E15" s="53" t="s">
        <v>53</v>
      </c>
      <c r="F15" s="53" t="s">
        <v>54</v>
      </c>
      <c r="G15" s="53" t="s">
        <v>55</v>
      </c>
      <c r="H15" s="53" t="s">
        <v>56</v>
      </c>
      <c r="I15" s="53" t="s">
        <v>57</v>
      </c>
      <c r="J15" s="54" t="s">
        <v>419</v>
      </c>
      <c r="K15" s="54" t="s">
        <v>416</v>
      </c>
      <c r="L15" s="54" t="s">
        <v>309</v>
      </c>
    </row>
    <row r="16" spans="1:12" ht="21" customHeight="1" thickBot="1">
      <c r="A16" s="381">
        <v>1</v>
      </c>
      <c r="B16" s="382"/>
      <c r="C16" s="55">
        <v>2</v>
      </c>
      <c r="D16" s="56" t="s">
        <v>58</v>
      </c>
      <c r="E16" s="56" t="s">
        <v>59</v>
      </c>
      <c r="F16" s="56" t="s">
        <v>60</v>
      </c>
      <c r="G16" s="56" t="s">
        <v>61</v>
      </c>
      <c r="H16" s="56" t="s">
        <v>62</v>
      </c>
      <c r="I16" s="56" t="s">
        <v>63</v>
      </c>
      <c r="J16" s="57" t="s">
        <v>64</v>
      </c>
      <c r="K16" s="57" t="s">
        <v>335</v>
      </c>
      <c r="L16" s="57" t="s">
        <v>336</v>
      </c>
    </row>
    <row r="17" spans="1:12" ht="42" thickBot="1" thickTop="1">
      <c r="A17" s="385" t="s">
        <v>65</v>
      </c>
      <c r="B17" s="386"/>
      <c r="C17" s="58" t="s">
        <v>371</v>
      </c>
      <c r="D17" s="59" t="s">
        <v>66</v>
      </c>
      <c r="E17" s="59"/>
      <c r="F17" s="59" t="s">
        <v>67</v>
      </c>
      <c r="G17" s="59" t="s">
        <v>67</v>
      </c>
      <c r="H17" s="59" t="s">
        <v>67</v>
      </c>
      <c r="I17" s="59" t="s">
        <v>67</v>
      </c>
      <c r="J17" s="199">
        <f>J18+J80+J87+J112+J157+J230+J236+J261+J272+J278</f>
        <v>98063.49999999999</v>
      </c>
      <c r="K17" s="199">
        <f>K18+K80+K87+K112+K157+K230+K236+K261+K272+K278</f>
        <v>45258.50000000001</v>
      </c>
      <c r="L17" s="200">
        <f>K17/J17</f>
        <v>0.46152238090624964</v>
      </c>
    </row>
    <row r="18" spans="1:12" ht="20.25">
      <c r="A18" s="60"/>
      <c r="B18" s="61"/>
      <c r="C18" s="177" t="s">
        <v>68</v>
      </c>
      <c r="D18" s="64" t="s">
        <v>66</v>
      </c>
      <c r="E18" s="64" t="s">
        <v>69</v>
      </c>
      <c r="F18" s="64"/>
      <c r="G18" s="64" t="s">
        <v>67</v>
      </c>
      <c r="H18" s="64" t="s">
        <v>67</v>
      </c>
      <c r="I18" s="64" t="s">
        <v>67</v>
      </c>
      <c r="J18" s="201">
        <f>J19+J47+J52+J57+J62</f>
        <v>11619.699999999999</v>
      </c>
      <c r="K18" s="201">
        <f>K19+K47+K52+K57+K62</f>
        <v>7410.200000000002</v>
      </c>
      <c r="L18" s="202">
        <f aca="true" t="shared" si="0" ref="L18:L81">K18/J18</f>
        <v>0.63772730793394</v>
      </c>
    </row>
    <row r="19" spans="1:12" ht="60.75">
      <c r="A19" s="60"/>
      <c r="B19" s="61"/>
      <c r="C19" s="62" t="s">
        <v>70</v>
      </c>
      <c r="D19" s="63" t="s">
        <v>66</v>
      </c>
      <c r="E19" s="64" t="s">
        <v>69</v>
      </c>
      <c r="F19" s="64" t="s">
        <v>71</v>
      </c>
      <c r="G19" s="64"/>
      <c r="H19" s="64"/>
      <c r="I19" s="63"/>
      <c r="J19" s="203">
        <f>J20+J39</f>
        <v>9766.599999999999</v>
      </c>
      <c r="K19" s="203">
        <f>K20+K39</f>
        <v>6355.500000000001</v>
      </c>
      <c r="L19" s="204">
        <f t="shared" si="0"/>
        <v>0.6507382302950875</v>
      </c>
    </row>
    <row r="20" spans="1:12" ht="20.25">
      <c r="A20" s="60"/>
      <c r="B20" s="61"/>
      <c r="C20" s="65" t="s">
        <v>72</v>
      </c>
      <c r="D20" s="63" t="s">
        <v>66</v>
      </c>
      <c r="E20" s="63" t="s">
        <v>69</v>
      </c>
      <c r="F20" s="63" t="s">
        <v>71</v>
      </c>
      <c r="G20" s="63" t="s">
        <v>73</v>
      </c>
      <c r="H20" s="63" t="s">
        <v>67</v>
      </c>
      <c r="I20" s="63" t="s">
        <v>67</v>
      </c>
      <c r="J20" s="205">
        <f>J21+J32+J35</f>
        <v>9470.599999999999</v>
      </c>
      <c r="K20" s="205">
        <f>K21+K32+K35</f>
        <v>6159.500000000001</v>
      </c>
      <c r="L20" s="206">
        <f t="shared" si="0"/>
        <v>0.6503811796507087</v>
      </c>
    </row>
    <row r="21" spans="1:12" ht="20.25">
      <c r="A21" s="60"/>
      <c r="B21" s="61"/>
      <c r="C21" s="65" t="s">
        <v>74</v>
      </c>
      <c r="D21" s="66" t="s">
        <v>66</v>
      </c>
      <c r="E21" s="63" t="s">
        <v>69</v>
      </c>
      <c r="F21" s="63" t="s">
        <v>71</v>
      </c>
      <c r="G21" s="63" t="s">
        <v>75</v>
      </c>
      <c r="H21" s="63"/>
      <c r="I21" s="67"/>
      <c r="J21" s="205">
        <f>J22+J24+J26</f>
        <v>8049.8</v>
      </c>
      <c r="K21" s="205">
        <f>K22+K24+K26</f>
        <v>5350.6</v>
      </c>
      <c r="L21" s="206">
        <f t="shared" si="0"/>
        <v>0.6646873214241348</v>
      </c>
    </row>
    <row r="22" spans="1:12" ht="40.5">
      <c r="A22" s="60"/>
      <c r="B22" s="61"/>
      <c r="C22" s="68" t="s">
        <v>76</v>
      </c>
      <c r="D22" s="69" t="s">
        <v>66</v>
      </c>
      <c r="E22" s="70" t="s">
        <v>69</v>
      </c>
      <c r="F22" s="70" t="s">
        <v>71</v>
      </c>
      <c r="G22" s="70" t="s">
        <v>77</v>
      </c>
      <c r="H22" s="70"/>
      <c r="I22" s="71"/>
      <c r="J22" s="207">
        <f>J23</f>
        <v>3860.9</v>
      </c>
      <c r="K22" s="207">
        <f>K23</f>
        <v>2663.9</v>
      </c>
      <c r="L22" s="208">
        <f t="shared" si="0"/>
        <v>0.6899686601569582</v>
      </c>
    </row>
    <row r="23" spans="1:12" ht="40.5">
      <c r="A23" s="60"/>
      <c r="B23" s="61"/>
      <c r="C23" s="72" t="s">
        <v>78</v>
      </c>
      <c r="D23" s="73" t="s">
        <v>66</v>
      </c>
      <c r="E23" s="73" t="s">
        <v>69</v>
      </c>
      <c r="F23" s="73" t="s">
        <v>71</v>
      </c>
      <c r="G23" s="73" t="s">
        <v>77</v>
      </c>
      <c r="H23" s="73" t="s">
        <v>79</v>
      </c>
      <c r="I23" s="73" t="s">
        <v>80</v>
      </c>
      <c r="J23" s="209">
        <v>3860.9</v>
      </c>
      <c r="K23" s="209">
        <v>2663.9</v>
      </c>
      <c r="L23" s="210">
        <f t="shared" si="0"/>
        <v>0.6899686601569582</v>
      </c>
    </row>
    <row r="24" spans="1:12" ht="60.75">
      <c r="A24" s="60"/>
      <c r="B24" s="61"/>
      <c r="C24" s="74" t="s">
        <v>81</v>
      </c>
      <c r="D24" s="75" t="s">
        <v>66</v>
      </c>
      <c r="E24" s="76" t="s">
        <v>69</v>
      </c>
      <c r="F24" s="76" t="s">
        <v>71</v>
      </c>
      <c r="G24" s="76" t="s">
        <v>82</v>
      </c>
      <c r="H24" s="76"/>
      <c r="I24" s="77"/>
      <c r="J24" s="211">
        <f>J25</f>
        <v>2096.9</v>
      </c>
      <c r="K24" s="211">
        <f>K25</f>
        <v>1333.5</v>
      </c>
      <c r="L24" s="212">
        <f t="shared" si="0"/>
        <v>0.635938766750918</v>
      </c>
    </row>
    <row r="25" spans="1:12" ht="40.5">
      <c r="A25" s="60"/>
      <c r="B25" s="61"/>
      <c r="C25" s="72" t="s">
        <v>78</v>
      </c>
      <c r="D25" s="73" t="s">
        <v>66</v>
      </c>
      <c r="E25" s="73" t="s">
        <v>69</v>
      </c>
      <c r="F25" s="73" t="s">
        <v>71</v>
      </c>
      <c r="G25" s="73" t="s">
        <v>82</v>
      </c>
      <c r="H25" s="73" t="s">
        <v>79</v>
      </c>
      <c r="I25" s="73" t="s">
        <v>80</v>
      </c>
      <c r="J25" s="209">
        <v>2096.9</v>
      </c>
      <c r="K25" s="209">
        <v>1333.5</v>
      </c>
      <c r="L25" s="210">
        <f t="shared" si="0"/>
        <v>0.635938766750918</v>
      </c>
    </row>
    <row r="26" spans="1:13" ht="40.5">
      <c r="A26" s="60"/>
      <c r="B26" s="61"/>
      <c r="C26" s="68" t="s">
        <v>83</v>
      </c>
      <c r="D26" s="69" t="s">
        <v>66</v>
      </c>
      <c r="E26" s="70" t="s">
        <v>69</v>
      </c>
      <c r="F26" s="70" t="s">
        <v>71</v>
      </c>
      <c r="G26" s="70" t="s">
        <v>84</v>
      </c>
      <c r="H26" s="70"/>
      <c r="I26" s="71"/>
      <c r="J26" s="213">
        <f>J27+J28+J29+J31+J30</f>
        <v>2092</v>
      </c>
      <c r="K26" s="213">
        <f>K27+K28+K29+K31+K30</f>
        <v>1353.2</v>
      </c>
      <c r="L26" s="214">
        <f t="shared" si="0"/>
        <v>0.6468451242829828</v>
      </c>
      <c r="M26" s="9"/>
    </row>
    <row r="27" spans="1:12" ht="40.5">
      <c r="A27" s="60"/>
      <c r="B27" s="61"/>
      <c r="C27" s="78" t="s">
        <v>85</v>
      </c>
      <c r="D27" s="79" t="s">
        <v>66</v>
      </c>
      <c r="E27" s="79" t="s">
        <v>69</v>
      </c>
      <c r="F27" s="79" t="s">
        <v>71</v>
      </c>
      <c r="G27" s="79" t="s">
        <v>84</v>
      </c>
      <c r="H27" s="79" t="s">
        <v>86</v>
      </c>
      <c r="I27" s="79" t="s">
        <v>80</v>
      </c>
      <c r="J27" s="215">
        <v>37.7</v>
      </c>
      <c r="K27" s="215">
        <v>8.7</v>
      </c>
      <c r="L27" s="216">
        <f t="shared" si="0"/>
        <v>0.23076923076923073</v>
      </c>
    </row>
    <row r="28" spans="1:12" ht="20.25">
      <c r="A28" s="60"/>
      <c r="B28" s="61"/>
      <c r="C28" s="78" t="s">
        <v>87</v>
      </c>
      <c r="D28" s="80" t="s">
        <v>66</v>
      </c>
      <c r="E28" s="79" t="s">
        <v>69</v>
      </c>
      <c r="F28" s="79" t="s">
        <v>71</v>
      </c>
      <c r="G28" s="79" t="s">
        <v>84</v>
      </c>
      <c r="H28" s="79" t="s">
        <v>88</v>
      </c>
      <c r="I28" s="79" t="s">
        <v>80</v>
      </c>
      <c r="J28" s="215">
        <v>500.5</v>
      </c>
      <c r="K28" s="215">
        <v>347.1</v>
      </c>
      <c r="L28" s="216">
        <f t="shared" si="0"/>
        <v>0.6935064935064935</v>
      </c>
    </row>
    <row r="29" spans="1:12" ht="20.25">
      <c r="A29" s="60"/>
      <c r="B29" s="61"/>
      <c r="C29" s="81" t="s">
        <v>89</v>
      </c>
      <c r="D29" s="79" t="s">
        <v>66</v>
      </c>
      <c r="E29" s="79" t="s">
        <v>69</v>
      </c>
      <c r="F29" s="79" t="s">
        <v>71</v>
      </c>
      <c r="G29" s="79" t="s">
        <v>84</v>
      </c>
      <c r="H29" s="79" t="s">
        <v>90</v>
      </c>
      <c r="I29" s="79" t="s">
        <v>80</v>
      </c>
      <c r="J29" s="215">
        <v>1241.8</v>
      </c>
      <c r="K29" s="215">
        <v>852.9</v>
      </c>
      <c r="L29" s="216">
        <f t="shared" si="0"/>
        <v>0.6868255757770978</v>
      </c>
    </row>
    <row r="30" spans="1:12" ht="20.25">
      <c r="A30" s="60"/>
      <c r="B30" s="61"/>
      <c r="C30" s="81" t="s">
        <v>89</v>
      </c>
      <c r="D30" s="79" t="s">
        <v>66</v>
      </c>
      <c r="E30" s="79" t="s">
        <v>69</v>
      </c>
      <c r="F30" s="79" t="s">
        <v>71</v>
      </c>
      <c r="G30" s="79" t="s">
        <v>84</v>
      </c>
      <c r="H30" s="79" t="s">
        <v>90</v>
      </c>
      <c r="I30" s="79" t="s">
        <v>91</v>
      </c>
      <c r="J30" s="217">
        <f>100+150</f>
        <v>250</v>
      </c>
      <c r="K30" s="217">
        <v>89.7</v>
      </c>
      <c r="L30" s="218">
        <f t="shared" si="0"/>
        <v>0.3588</v>
      </c>
    </row>
    <row r="31" spans="1:12" ht="20.25">
      <c r="A31" s="60"/>
      <c r="B31" s="61"/>
      <c r="C31" s="72" t="s">
        <v>92</v>
      </c>
      <c r="D31" s="82" t="s">
        <v>66</v>
      </c>
      <c r="E31" s="73" t="s">
        <v>69</v>
      </c>
      <c r="F31" s="73" t="s">
        <v>71</v>
      </c>
      <c r="G31" s="73" t="s">
        <v>84</v>
      </c>
      <c r="H31" s="73" t="s">
        <v>93</v>
      </c>
      <c r="I31" s="73" t="s">
        <v>80</v>
      </c>
      <c r="J31" s="219">
        <v>62</v>
      </c>
      <c r="K31" s="219">
        <v>54.8</v>
      </c>
      <c r="L31" s="220">
        <f t="shared" si="0"/>
        <v>0.8838709677419354</v>
      </c>
    </row>
    <row r="32" spans="1:12" ht="20.25">
      <c r="A32" s="60"/>
      <c r="B32" s="61"/>
      <c r="C32" s="65" t="s">
        <v>94</v>
      </c>
      <c r="D32" s="83" t="s">
        <v>66</v>
      </c>
      <c r="E32" s="63" t="s">
        <v>69</v>
      </c>
      <c r="F32" s="63" t="s">
        <v>71</v>
      </c>
      <c r="G32" s="63" t="s">
        <v>95</v>
      </c>
      <c r="H32" s="63"/>
      <c r="I32" s="84"/>
      <c r="J32" s="221">
        <f>J33</f>
        <v>953.5</v>
      </c>
      <c r="K32" s="221">
        <f>K33</f>
        <v>519.1</v>
      </c>
      <c r="L32" s="222">
        <f t="shared" si="0"/>
        <v>0.5444153120083902</v>
      </c>
    </row>
    <row r="33" spans="1:12" ht="40.5">
      <c r="A33" s="60"/>
      <c r="B33" s="61"/>
      <c r="C33" s="68" t="s">
        <v>96</v>
      </c>
      <c r="D33" s="85" t="s">
        <v>66</v>
      </c>
      <c r="E33" s="70" t="s">
        <v>69</v>
      </c>
      <c r="F33" s="70" t="s">
        <v>71</v>
      </c>
      <c r="G33" s="70" t="s">
        <v>97</v>
      </c>
      <c r="H33" s="70"/>
      <c r="I33" s="71"/>
      <c r="J33" s="213">
        <f>J34</f>
        <v>953.5</v>
      </c>
      <c r="K33" s="213">
        <f>K34</f>
        <v>519.1</v>
      </c>
      <c r="L33" s="214">
        <f t="shared" si="0"/>
        <v>0.5444153120083902</v>
      </c>
    </row>
    <row r="34" spans="1:12" ht="40.5">
      <c r="A34" s="60"/>
      <c r="B34" s="61"/>
      <c r="C34" s="86" t="s">
        <v>78</v>
      </c>
      <c r="D34" s="82" t="s">
        <v>66</v>
      </c>
      <c r="E34" s="73" t="s">
        <v>69</v>
      </c>
      <c r="F34" s="73" t="s">
        <v>71</v>
      </c>
      <c r="G34" s="73" t="s">
        <v>97</v>
      </c>
      <c r="H34" s="73" t="s">
        <v>79</v>
      </c>
      <c r="I34" s="73" t="s">
        <v>80</v>
      </c>
      <c r="J34" s="209">
        <v>953.5</v>
      </c>
      <c r="K34" s="209">
        <v>519.1</v>
      </c>
      <c r="L34" s="210">
        <f t="shared" si="0"/>
        <v>0.5444153120083902</v>
      </c>
    </row>
    <row r="35" spans="1:12" ht="40.5">
      <c r="A35" s="60"/>
      <c r="B35" s="61"/>
      <c r="C35" s="87" t="s">
        <v>98</v>
      </c>
      <c r="D35" s="88" t="s">
        <v>66</v>
      </c>
      <c r="E35" s="89" t="s">
        <v>69</v>
      </c>
      <c r="F35" s="90" t="s">
        <v>71</v>
      </c>
      <c r="G35" s="90" t="s">
        <v>99</v>
      </c>
      <c r="H35" s="84"/>
      <c r="I35" s="84"/>
      <c r="J35" s="223">
        <f>J36</f>
        <v>467.3</v>
      </c>
      <c r="K35" s="223">
        <f>K36</f>
        <v>289.8</v>
      </c>
      <c r="L35" s="224">
        <f t="shared" si="0"/>
        <v>0.6201583565161567</v>
      </c>
    </row>
    <row r="36" spans="1:12" ht="60.75">
      <c r="A36" s="60"/>
      <c r="B36" s="61"/>
      <c r="C36" s="91" t="s">
        <v>100</v>
      </c>
      <c r="D36" s="85" t="s">
        <v>66</v>
      </c>
      <c r="E36" s="92" t="s">
        <v>69</v>
      </c>
      <c r="F36" s="70" t="s">
        <v>71</v>
      </c>
      <c r="G36" s="70" t="s">
        <v>101</v>
      </c>
      <c r="H36" s="71"/>
      <c r="I36" s="71"/>
      <c r="J36" s="225">
        <f>J38+J37</f>
        <v>467.3</v>
      </c>
      <c r="K36" s="225">
        <f>K38+K37</f>
        <v>289.8</v>
      </c>
      <c r="L36" s="226">
        <f t="shared" si="0"/>
        <v>0.6201583565161567</v>
      </c>
    </row>
    <row r="37" spans="1:12" ht="40.5">
      <c r="A37" s="60"/>
      <c r="B37" s="61"/>
      <c r="C37" s="78" t="s">
        <v>78</v>
      </c>
      <c r="D37" s="80" t="s">
        <v>66</v>
      </c>
      <c r="E37" s="79" t="s">
        <v>69</v>
      </c>
      <c r="F37" s="79" t="s">
        <v>71</v>
      </c>
      <c r="G37" s="79" t="s">
        <v>101</v>
      </c>
      <c r="H37" s="79" t="s">
        <v>79</v>
      </c>
      <c r="I37" s="80" t="s">
        <v>102</v>
      </c>
      <c r="J37" s="227">
        <v>431.1</v>
      </c>
      <c r="K37" s="227">
        <v>289.8</v>
      </c>
      <c r="L37" s="228">
        <f t="shared" si="0"/>
        <v>0.6722338204592901</v>
      </c>
    </row>
    <row r="38" spans="1:12" ht="20.25">
      <c r="A38" s="60"/>
      <c r="B38" s="61"/>
      <c r="C38" s="72" t="s">
        <v>89</v>
      </c>
      <c r="D38" s="82" t="s">
        <v>66</v>
      </c>
      <c r="E38" s="73" t="s">
        <v>69</v>
      </c>
      <c r="F38" s="73" t="s">
        <v>71</v>
      </c>
      <c r="G38" s="73" t="s">
        <v>101</v>
      </c>
      <c r="H38" s="73" t="s">
        <v>90</v>
      </c>
      <c r="I38" s="82" t="s">
        <v>102</v>
      </c>
      <c r="J38" s="219">
        <v>36.2</v>
      </c>
      <c r="K38" s="219">
        <v>0</v>
      </c>
      <c r="L38" s="220">
        <f t="shared" si="0"/>
        <v>0</v>
      </c>
    </row>
    <row r="39" spans="1:12" ht="20.25">
      <c r="A39" s="60"/>
      <c r="B39" s="61"/>
      <c r="C39" s="65" t="s">
        <v>103</v>
      </c>
      <c r="D39" s="93" t="s">
        <v>66</v>
      </c>
      <c r="E39" s="94" t="s">
        <v>69</v>
      </c>
      <c r="F39" s="63" t="s">
        <v>71</v>
      </c>
      <c r="G39" s="63" t="s">
        <v>104</v>
      </c>
      <c r="H39" s="95"/>
      <c r="I39" s="95"/>
      <c r="J39" s="229">
        <f>J40</f>
        <v>296</v>
      </c>
      <c r="K39" s="229">
        <f>K40</f>
        <v>196</v>
      </c>
      <c r="L39" s="230">
        <f t="shared" si="0"/>
        <v>0.6621621621621622</v>
      </c>
    </row>
    <row r="40" spans="1:12" ht="20.25">
      <c r="A40" s="60"/>
      <c r="B40" s="61"/>
      <c r="C40" s="65" t="s">
        <v>105</v>
      </c>
      <c r="D40" s="88" t="s">
        <v>66</v>
      </c>
      <c r="E40" s="94" t="s">
        <v>69</v>
      </c>
      <c r="F40" s="63" t="s">
        <v>71</v>
      </c>
      <c r="G40" s="63" t="s">
        <v>106</v>
      </c>
      <c r="H40" s="95"/>
      <c r="I40" s="84"/>
      <c r="J40" s="229">
        <f>J41+J43+J45</f>
        <v>296</v>
      </c>
      <c r="K40" s="229">
        <f>K41+K43+K45</f>
        <v>196</v>
      </c>
      <c r="L40" s="230">
        <f t="shared" si="0"/>
        <v>0.6621621621621622</v>
      </c>
    </row>
    <row r="41" spans="1:12" ht="60.75">
      <c r="A41" s="60"/>
      <c r="B41" s="61"/>
      <c r="C41" s="68" t="s">
        <v>107</v>
      </c>
      <c r="D41" s="85" t="s">
        <v>66</v>
      </c>
      <c r="E41" s="70" t="s">
        <v>69</v>
      </c>
      <c r="F41" s="70" t="s">
        <v>71</v>
      </c>
      <c r="G41" s="70" t="s">
        <v>108</v>
      </c>
      <c r="H41" s="70"/>
      <c r="I41" s="71"/>
      <c r="J41" s="207">
        <f>J42</f>
        <v>141.7</v>
      </c>
      <c r="K41" s="207">
        <f>K42</f>
        <v>106.3</v>
      </c>
      <c r="L41" s="208">
        <f t="shared" si="0"/>
        <v>0.7501764290755116</v>
      </c>
    </row>
    <row r="42" spans="1:12" ht="20.25">
      <c r="A42" s="60"/>
      <c r="B42" s="61"/>
      <c r="C42" s="86" t="s">
        <v>109</v>
      </c>
      <c r="D42" s="82" t="s">
        <v>66</v>
      </c>
      <c r="E42" s="73" t="s">
        <v>69</v>
      </c>
      <c r="F42" s="73" t="s">
        <v>71</v>
      </c>
      <c r="G42" s="73" t="s">
        <v>108</v>
      </c>
      <c r="H42" s="73" t="s">
        <v>110</v>
      </c>
      <c r="I42" s="73" t="s">
        <v>111</v>
      </c>
      <c r="J42" s="209">
        <v>141.7</v>
      </c>
      <c r="K42" s="209">
        <v>106.3</v>
      </c>
      <c r="L42" s="210">
        <f t="shared" si="0"/>
        <v>0.7501764290755116</v>
      </c>
    </row>
    <row r="43" spans="1:12" ht="60.75">
      <c r="A43" s="60"/>
      <c r="B43" s="61"/>
      <c r="C43" s="68" t="s">
        <v>112</v>
      </c>
      <c r="D43" s="85" t="s">
        <v>66</v>
      </c>
      <c r="E43" s="70" t="s">
        <v>69</v>
      </c>
      <c r="F43" s="70" t="s">
        <v>71</v>
      </c>
      <c r="G43" s="70" t="s">
        <v>113</v>
      </c>
      <c r="H43" s="70"/>
      <c r="I43" s="71"/>
      <c r="J43" s="207">
        <f>J44</f>
        <v>80</v>
      </c>
      <c r="K43" s="207">
        <f>K44</f>
        <v>60</v>
      </c>
      <c r="L43" s="208">
        <f t="shared" si="0"/>
        <v>0.75</v>
      </c>
    </row>
    <row r="44" spans="1:12" ht="20.25">
      <c r="A44" s="60"/>
      <c r="B44" s="61"/>
      <c r="C44" s="86" t="s">
        <v>109</v>
      </c>
      <c r="D44" s="82" t="s">
        <v>66</v>
      </c>
      <c r="E44" s="73" t="s">
        <v>69</v>
      </c>
      <c r="F44" s="73" t="s">
        <v>71</v>
      </c>
      <c r="G44" s="73" t="s">
        <v>113</v>
      </c>
      <c r="H44" s="73" t="s">
        <v>110</v>
      </c>
      <c r="I44" s="73" t="s">
        <v>111</v>
      </c>
      <c r="J44" s="209">
        <v>80</v>
      </c>
      <c r="K44" s="209">
        <v>60</v>
      </c>
      <c r="L44" s="210">
        <f t="shared" si="0"/>
        <v>0.75</v>
      </c>
    </row>
    <row r="45" spans="1:12" ht="60.75">
      <c r="A45" s="60"/>
      <c r="B45" s="61"/>
      <c r="C45" s="68" t="s">
        <v>372</v>
      </c>
      <c r="D45" s="70" t="s">
        <v>66</v>
      </c>
      <c r="E45" s="70" t="s">
        <v>69</v>
      </c>
      <c r="F45" s="70" t="s">
        <v>71</v>
      </c>
      <c r="G45" s="70" t="s">
        <v>373</v>
      </c>
      <c r="H45" s="70"/>
      <c r="I45" s="70"/>
      <c r="J45" s="231">
        <f>J46</f>
        <v>74.3</v>
      </c>
      <c r="K45" s="231">
        <v>29.7</v>
      </c>
      <c r="L45" s="232">
        <f t="shared" si="0"/>
        <v>0.3997308209959623</v>
      </c>
    </row>
    <row r="46" spans="1:12" ht="20.25">
      <c r="A46" s="60"/>
      <c r="B46" s="61"/>
      <c r="C46" s="186" t="s">
        <v>109</v>
      </c>
      <c r="D46" s="73" t="s">
        <v>66</v>
      </c>
      <c r="E46" s="73" t="s">
        <v>69</v>
      </c>
      <c r="F46" s="73" t="s">
        <v>71</v>
      </c>
      <c r="G46" s="73" t="s">
        <v>373</v>
      </c>
      <c r="H46" s="73" t="s">
        <v>110</v>
      </c>
      <c r="I46" s="73" t="s">
        <v>111</v>
      </c>
      <c r="J46" s="233">
        <v>74.3</v>
      </c>
      <c r="K46" s="233">
        <v>29.7</v>
      </c>
      <c r="L46" s="234">
        <f t="shared" si="0"/>
        <v>0.3997308209959623</v>
      </c>
    </row>
    <row r="47" spans="1:12" ht="20.25">
      <c r="A47" s="60"/>
      <c r="B47" s="61"/>
      <c r="C47" s="96" t="s">
        <v>114</v>
      </c>
      <c r="D47" s="85" t="s">
        <v>66</v>
      </c>
      <c r="E47" s="63" t="s">
        <v>69</v>
      </c>
      <c r="F47" s="63" t="s">
        <v>115</v>
      </c>
      <c r="G47" s="63"/>
      <c r="H47" s="63"/>
      <c r="I47" s="84"/>
      <c r="J47" s="205">
        <f aca="true" t="shared" si="1" ref="J47:K50">J48</f>
        <v>78.1</v>
      </c>
      <c r="K47" s="205">
        <f t="shared" si="1"/>
        <v>58.6</v>
      </c>
      <c r="L47" s="206">
        <f t="shared" si="0"/>
        <v>0.7503201024327786</v>
      </c>
    </row>
    <row r="48" spans="1:12" ht="20.25">
      <c r="A48" s="60"/>
      <c r="B48" s="61"/>
      <c r="C48" s="74" t="s">
        <v>103</v>
      </c>
      <c r="D48" s="85" t="s">
        <v>66</v>
      </c>
      <c r="E48" s="92" t="s">
        <v>69</v>
      </c>
      <c r="F48" s="70" t="s">
        <v>115</v>
      </c>
      <c r="G48" s="70" t="s">
        <v>104</v>
      </c>
      <c r="H48" s="97"/>
      <c r="I48" s="84"/>
      <c r="J48" s="229">
        <f t="shared" si="1"/>
        <v>78.1</v>
      </c>
      <c r="K48" s="229">
        <f t="shared" si="1"/>
        <v>58.6</v>
      </c>
      <c r="L48" s="230">
        <f t="shared" si="0"/>
        <v>0.7503201024327786</v>
      </c>
    </row>
    <row r="49" spans="1:12" ht="20.25">
      <c r="A49" s="60"/>
      <c r="B49" s="61"/>
      <c r="C49" s="65" t="s">
        <v>105</v>
      </c>
      <c r="D49" s="85" t="s">
        <v>66</v>
      </c>
      <c r="E49" s="94" t="s">
        <v>69</v>
      </c>
      <c r="F49" s="63" t="s">
        <v>115</v>
      </c>
      <c r="G49" s="63" t="s">
        <v>106</v>
      </c>
      <c r="H49" s="95"/>
      <c r="I49" s="84"/>
      <c r="J49" s="229">
        <f t="shared" si="1"/>
        <v>78.1</v>
      </c>
      <c r="K49" s="229">
        <f t="shared" si="1"/>
        <v>58.6</v>
      </c>
      <c r="L49" s="230">
        <f t="shared" si="0"/>
        <v>0.7503201024327786</v>
      </c>
    </row>
    <row r="50" spans="1:12" ht="81">
      <c r="A50" s="60"/>
      <c r="B50" s="61"/>
      <c r="C50" s="68" t="s">
        <v>116</v>
      </c>
      <c r="D50" s="85" t="s">
        <v>66</v>
      </c>
      <c r="E50" s="70" t="s">
        <v>69</v>
      </c>
      <c r="F50" s="70" t="s">
        <v>115</v>
      </c>
      <c r="G50" s="70" t="s">
        <v>117</v>
      </c>
      <c r="H50" s="70"/>
      <c r="I50" s="71"/>
      <c r="J50" s="225">
        <f t="shared" si="1"/>
        <v>78.1</v>
      </c>
      <c r="K50" s="225">
        <f t="shared" si="1"/>
        <v>58.6</v>
      </c>
      <c r="L50" s="226">
        <f t="shared" si="0"/>
        <v>0.7503201024327786</v>
      </c>
    </row>
    <row r="51" spans="1:12" ht="20.25">
      <c r="A51" s="60"/>
      <c r="B51" s="61"/>
      <c r="C51" s="86" t="s">
        <v>109</v>
      </c>
      <c r="D51" s="82" t="s">
        <v>66</v>
      </c>
      <c r="E51" s="73" t="s">
        <v>69</v>
      </c>
      <c r="F51" s="73" t="s">
        <v>115</v>
      </c>
      <c r="G51" s="73" t="s">
        <v>117</v>
      </c>
      <c r="H51" s="73" t="s">
        <v>110</v>
      </c>
      <c r="I51" s="73" t="s">
        <v>111</v>
      </c>
      <c r="J51" s="209">
        <v>78.1</v>
      </c>
      <c r="K51" s="209">
        <v>58.6</v>
      </c>
      <c r="L51" s="210">
        <f t="shared" si="0"/>
        <v>0.7503201024327786</v>
      </c>
    </row>
    <row r="52" spans="1:12" ht="20.25">
      <c r="A52" s="60"/>
      <c r="B52" s="61"/>
      <c r="C52" s="62" t="s">
        <v>118</v>
      </c>
      <c r="D52" s="85" t="s">
        <v>66</v>
      </c>
      <c r="E52" s="90" t="s">
        <v>69</v>
      </c>
      <c r="F52" s="90" t="s">
        <v>119</v>
      </c>
      <c r="G52" s="90"/>
      <c r="H52" s="94"/>
      <c r="I52" s="84"/>
      <c r="J52" s="235">
        <f aca="true" t="shared" si="2" ref="J52:K55">J53</f>
        <v>455.1</v>
      </c>
      <c r="K52" s="235">
        <f t="shared" si="2"/>
        <v>455.1</v>
      </c>
      <c r="L52" s="236">
        <f t="shared" si="0"/>
        <v>1</v>
      </c>
    </row>
    <row r="53" spans="1:12" ht="20.25">
      <c r="A53" s="60"/>
      <c r="B53" s="61"/>
      <c r="C53" s="74" t="s">
        <v>103</v>
      </c>
      <c r="D53" s="85" t="s">
        <v>66</v>
      </c>
      <c r="E53" s="92" t="s">
        <v>69</v>
      </c>
      <c r="F53" s="70" t="s">
        <v>119</v>
      </c>
      <c r="G53" s="70" t="s">
        <v>104</v>
      </c>
      <c r="H53" s="97"/>
      <c r="I53" s="84"/>
      <c r="J53" s="229">
        <f t="shared" si="2"/>
        <v>455.1</v>
      </c>
      <c r="K53" s="229">
        <f t="shared" si="2"/>
        <v>455.1</v>
      </c>
      <c r="L53" s="230">
        <f t="shared" si="0"/>
        <v>1</v>
      </c>
    </row>
    <row r="54" spans="1:12" ht="20.25">
      <c r="A54" s="60"/>
      <c r="B54" s="61"/>
      <c r="C54" s="65" t="s">
        <v>105</v>
      </c>
      <c r="D54" s="85" t="s">
        <v>66</v>
      </c>
      <c r="E54" s="94" t="s">
        <v>69</v>
      </c>
      <c r="F54" s="63" t="s">
        <v>119</v>
      </c>
      <c r="G54" s="63" t="s">
        <v>106</v>
      </c>
      <c r="H54" s="95"/>
      <c r="I54" s="84"/>
      <c r="J54" s="229">
        <f t="shared" si="2"/>
        <v>455.1</v>
      </c>
      <c r="K54" s="229">
        <f t="shared" si="2"/>
        <v>455.1</v>
      </c>
      <c r="L54" s="230">
        <f t="shared" si="0"/>
        <v>1</v>
      </c>
    </row>
    <row r="55" spans="1:12" ht="40.5">
      <c r="A55" s="60"/>
      <c r="B55" s="61"/>
      <c r="C55" s="68" t="s">
        <v>120</v>
      </c>
      <c r="D55" s="85" t="s">
        <v>66</v>
      </c>
      <c r="E55" s="70" t="s">
        <v>69</v>
      </c>
      <c r="F55" s="70" t="s">
        <v>119</v>
      </c>
      <c r="G55" s="70" t="s">
        <v>121</v>
      </c>
      <c r="H55" s="70"/>
      <c r="I55" s="71"/>
      <c r="J55" s="225">
        <f t="shared" si="2"/>
        <v>455.1</v>
      </c>
      <c r="K55" s="225">
        <f t="shared" si="2"/>
        <v>455.1</v>
      </c>
      <c r="L55" s="226">
        <f t="shared" si="0"/>
        <v>1</v>
      </c>
    </row>
    <row r="56" spans="1:12" ht="20.25">
      <c r="A56" s="60"/>
      <c r="B56" s="61"/>
      <c r="C56" s="72" t="s">
        <v>89</v>
      </c>
      <c r="D56" s="82" t="s">
        <v>66</v>
      </c>
      <c r="E56" s="73" t="s">
        <v>69</v>
      </c>
      <c r="F56" s="73" t="s">
        <v>119</v>
      </c>
      <c r="G56" s="73" t="s">
        <v>121</v>
      </c>
      <c r="H56" s="73" t="s">
        <v>90</v>
      </c>
      <c r="I56" s="73" t="s">
        <v>80</v>
      </c>
      <c r="J56" s="209">
        <v>455.1</v>
      </c>
      <c r="K56" s="209">
        <v>455.1</v>
      </c>
      <c r="L56" s="210">
        <f t="shared" si="0"/>
        <v>1</v>
      </c>
    </row>
    <row r="57" spans="1:12" ht="20.25">
      <c r="A57" s="60"/>
      <c r="B57" s="61"/>
      <c r="C57" s="65" t="s">
        <v>122</v>
      </c>
      <c r="D57" s="63" t="s">
        <v>66</v>
      </c>
      <c r="E57" s="63" t="s">
        <v>69</v>
      </c>
      <c r="F57" s="63" t="s">
        <v>123</v>
      </c>
      <c r="G57" s="63"/>
      <c r="H57" s="63"/>
      <c r="I57" s="63"/>
      <c r="J57" s="205">
        <f aca="true" t="shared" si="3" ref="J57:K60">J58</f>
        <v>250</v>
      </c>
      <c r="K57" s="205">
        <f t="shared" si="3"/>
        <v>0</v>
      </c>
      <c r="L57" s="206">
        <f t="shared" si="0"/>
        <v>0</v>
      </c>
    </row>
    <row r="58" spans="1:12" ht="20.25">
      <c r="A58" s="60"/>
      <c r="B58" s="61"/>
      <c r="C58" s="74" t="s">
        <v>103</v>
      </c>
      <c r="D58" s="63" t="s">
        <v>66</v>
      </c>
      <c r="E58" s="63" t="s">
        <v>69</v>
      </c>
      <c r="F58" s="63" t="s">
        <v>123</v>
      </c>
      <c r="G58" s="63" t="s">
        <v>104</v>
      </c>
      <c r="H58" s="63"/>
      <c r="I58" s="63" t="s">
        <v>67</v>
      </c>
      <c r="J58" s="205">
        <f t="shared" si="3"/>
        <v>250</v>
      </c>
      <c r="K58" s="205">
        <f t="shared" si="3"/>
        <v>0</v>
      </c>
      <c r="L58" s="206">
        <f t="shared" si="0"/>
        <v>0</v>
      </c>
    </row>
    <row r="59" spans="1:12" ht="20.25">
      <c r="A59" s="60"/>
      <c r="B59" s="61"/>
      <c r="C59" s="65" t="s">
        <v>105</v>
      </c>
      <c r="D59" s="76" t="s">
        <v>66</v>
      </c>
      <c r="E59" s="63" t="s">
        <v>69</v>
      </c>
      <c r="F59" s="63" t="s">
        <v>123</v>
      </c>
      <c r="G59" s="63" t="s">
        <v>106</v>
      </c>
      <c r="H59" s="63" t="s">
        <v>67</v>
      </c>
      <c r="I59" s="63"/>
      <c r="J59" s="205">
        <f t="shared" si="3"/>
        <v>250</v>
      </c>
      <c r="K59" s="205">
        <f t="shared" si="3"/>
        <v>0</v>
      </c>
      <c r="L59" s="206">
        <f t="shared" si="0"/>
        <v>0</v>
      </c>
    </row>
    <row r="60" spans="1:12" ht="40.5">
      <c r="A60" s="60"/>
      <c r="B60" s="61"/>
      <c r="C60" s="68" t="s">
        <v>124</v>
      </c>
      <c r="D60" s="85" t="s">
        <v>66</v>
      </c>
      <c r="E60" s="70" t="s">
        <v>69</v>
      </c>
      <c r="F60" s="70" t="s">
        <v>123</v>
      </c>
      <c r="G60" s="70" t="s">
        <v>125</v>
      </c>
      <c r="H60" s="70"/>
      <c r="I60" s="71"/>
      <c r="J60" s="207">
        <f t="shared" si="3"/>
        <v>250</v>
      </c>
      <c r="K60" s="207">
        <f t="shared" si="3"/>
        <v>0</v>
      </c>
      <c r="L60" s="208">
        <f t="shared" si="0"/>
        <v>0</v>
      </c>
    </row>
    <row r="61" spans="1:12" ht="20.25">
      <c r="A61" s="60"/>
      <c r="B61" s="61"/>
      <c r="C61" s="86" t="s">
        <v>126</v>
      </c>
      <c r="D61" s="82" t="s">
        <v>66</v>
      </c>
      <c r="E61" s="73" t="s">
        <v>69</v>
      </c>
      <c r="F61" s="73" t="s">
        <v>123</v>
      </c>
      <c r="G61" s="73" t="s">
        <v>125</v>
      </c>
      <c r="H61" s="73" t="s">
        <v>127</v>
      </c>
      <c r="I61" s="73" t="s">
        <v>80</v>
      </c>
      <c r="J61" s="209">
        <v>250</v>
      </c>
      <c r="K61" s="209">
        <v>0</v>
      </c>
      <c r="L61" s="210">
        <f t="shared" si="0"/>
        <v>0</v>
      </c>
    </row>
    <row r="62" spans="1:12" ht="20.25">
      <c r="A62" s="60"/>
      <c r="B62" s="61"/>
      <c r="C62" s="65" t="s">
        <v>128</v>
      </c>
      <c r="D62" s="63" t="s">
        <v>66</v>
      </c>
      <c r="E62" s="63" t="s">
        <v>69</v>
      </c>
      <c r="F62" s="63" t="s">
        <v>129</v>
      </c>
      <c r="G62" s="63"/>
      <c r="H62" s="63"/>
      <c r="I62" s="64"/>
      <c r="J62" s="205">
        <f>J63</f>
        <v>1069.9</v>
      </c>
      <c r="K62" s="205">
        <f>K63</f>
        <v>541</v>
      </c>
      <c r="L62" s="206">
        <f t="shared" si="0"/>
        <v>0.5056547340872979</v>
      </c>
    </row>
    <row r="63" spans="1:12" ht="20.25">
      <c r="A63" s="60"/>
      <c r="B63" s="61"/>
      <c r="C63" s="74" t="s">
        <v>103</v>
      </c>
      <c r="D63" s="63" t="s">
        <v>66</v>
      </c>
      <c r="E63" s="63" t="s">
        <v>69</v>
      </c>
      <c r="F63" s="63" t="s">
        <v>129</v>
      </c>
      <c r="G63" s="63" t="s">
        <v>104</v>
      </c>
      <c r="H63" s="63"/>
      <c r="I63" s="63"/>
      <c r="J63" s="237">
        <f>J64</f>
        <v>1069.9</v>
      </c>
      <c r="K63" s="237">
        <f>K64</f>
        <v>541</v>
      </c>
      <c r="L63" s="238">
        <f t="shared" si="0"/>
        <v>0.5056547340872979</v>
      </c>
    </row>
    <row r="64" spans="1:12" ht="20.25">
      <c r="A64" s="60"/>
      <c r="B64" s="61"/>
      <c r="C64" s="65" t="s">
        <v>105</v>
      </c>
      <c r="D64" s="63" t="s">
        <v>66</v>
      </c>
      <c r="E64" s="63" t="s">
        <v>69</v>
      </c>
      <c r="F64" s="63" t="s">
        <v>129</v>
      </c>
      <c r="G64" s="63" t="s">
        <v>106</v>
      </c>
      <c r="H64" s="63"/>
      <c r="I64" s="63"/>
      <c r="J64" s="237">
        <f>J65+J67+J70+J74+J76+J78+J72</f>
        <v>1069.9</v>
      </c>
      <c r="K64" s="237">
        <f>K65+K67+K70+K74+K76+K78+K72</f>
        <v>541</v>
      </c>
      <c r="L64" s="238">
        <f t="shared" si="0"/>
        <v>0.5056547340872979</v>
      </c>
    </row>
    <row r="65" spans="1:12" ht="40.5">
      <c r="A65" s="60"/>
      <c r="B65" s="61"/>
      <c r="C65" s="68" t="s">
        <v>130</v>
      </c>
      <c r="D65" s="76" t="s">
        <v>66</v>
      </c>
      <c r="E65" s="70" t="s">
        <v>69</v>
      </c>
      <c r="F65" s="70" t="s">
        <v>129</v>
      </c>
      <c r="G65" s="70" t="s">
        <v>131</v>
      </c>
      <c r="H65" s="71"/>
      <c r="I65" s="76"/>
      <c r="J65" s="239">
        <f>J66</f>
        <v>34.5</v>
      </c>
      <c r="K65" s="239">
        <f>K66</f>
        <v>17.3</v>
      </c>
      <c r="L65" s="240">
        <f t="shared" si="0"/>
        <v>0.5014492753623189</v>
      </c>
    </row>
    <row r="66" spans="1:12" ht="20.25">
      <c r="A66" s="60"/>
      <c r="B66" s="61"/>
      <c r="C66" s="98" t="s">
        <v>89</v>
      </c>
      <c r="D66" s="73" t="s">
        <v>66</v>
      </c>
      <c r="E66" s="79" t="s">
        <v>69</v>
      </c>
      <c r="F66" s="79" t="s">
        <v>129</v>
      </c>
      <c r="G66" s="79" t="s">
        <v>131</v>
      </c>
      <c r="H66" s="79" t="s">
        <v>90</v>
      </c>
      <c r="I66" s="73" t="s">
        <v>80</v>
      </c>
      <c r="J66" s="217">
        <v>34.5</v>
      </c>
      <c r="K66" s="217">
        <v>17.3</v>
      </c>
      <c r="L66" s="218">
        <f t="shared" si="0"/>
        <v>0.5014492753623189</v>
      </c>
    </row>
    <row r="67" spans="1:12" ht="40.5">
      <c r="A67" s="60"/>
      <c r="B67" s="61"/>
      <c r="C67" s="187" t="s">
        <v>132</v>
      </c>
      <c r="D67" s="66" t="s">
        <v>66</v>
      </c>
      <c r="E67" s="66" t="s">
        <v>69</v>
      </c>
      <c r="F67" s="66" t="s">
        <v>129</v>
      </c>
      <c r="G67" s="66" t="s">
        <v>133</v>
      </c>
      <c r="H67" s="66"/>
      <c r="I67" s="67"/>
      <c r="J67" s="241">
        <f>J68+J69</f>
        <v>100</v>
      </c>
      <c r="K67" s="241">
        <f>K68+K69</f>
        <v>51.9</v>
      </c>
      <c r="L67" s="242">
        <f t="shared" si="0"/>
        <v>0.519</v>
      </c>
    </row>
    <row r="68" spans="1:12" ht="20.25">
      <c r="A68" s="60"/>
      <c r="B68" s="61"/>
      <c r="C68" s="81" t="s">
        <v>89</v>
      </c>
      <c r="D68" s="79" t="s">
        <v>66</v>
      </c>
      <c r="E68" s="79" t="s">
        <v>69</v>
      </c>
      <c r="F68" s="79" t="s">
        <v>129</v>
      </c>
      <c r="G68" s="79" t="s">
        <v>133</v>
      </c>
      <c r="H68" s="79" t="s">
        <v>90</v>
      </c>
      <c r="I68" s="79" t="s">
        <v>80</v>
      </c>
      <c r="J68" s="215">
        <v>75</v>
      </c>
      <c r="K68" s="215">
        <v>51.9</v>
      </c>
      <c r="L68" s="216">
        <f t="shared" si="0"/>
        <v>0.692</v>
      </c>
    </row>
    <row r="69" spans="1:12" ht="20.25">
      <c r="A69" s="60"/>
      <c r="B69" s="61"/>
      <c r="C69" s="72" t="s">
        <v>89</v>
      </c>
      <c r="D69" s="73" t="s">
        <v>66</v>
      </c>
      <c r="E69" s="73" t="s">
        <v>69</v>
      </c>
      <c r="F69" s="73" t="s">
        <v>129</v>
      </c>
      <c r="G69" s="73" t="s">
        <v>133</v>
      </c>
      <c r="H69" s="73" t="s">
        <v>90</v>
      </c>
      <c r="I69" s="73" t="s">
        <v>91</v>
      </c>
      <c r="J69" s="209">
        <v>25</v>
      </c>
      <c r="K69" s="209">
        <v>0</v>
      </c>
      <c r="L69" s="210">
        <f t="shared" si="0"/>
        <v>0</v>
      </c>
    </row>
    <row r="70" spans="1:12" ht="40.5">
      <c r="A70" s="60"/>
      <c r="B70" s="61"/>
      <c r="C70" s="99" t="s">
        <v>134</v>
      </c>
      <c r="D70" s="70" t="s">
        <v>66</v>
      </c>
      <c r="E70" s="70" t="s">
        <v>69</v>
      </c>
      <c r="F70" s="70" t="s">
        <v>129</v>
      </c>
      <c r="G70" s="70" t="s">
        <v>135</v>
      </c>
      <c r="H70" s="70"/>
      <c r="I70" s="70"/>
      <c r="J70" s="207">
        <f>J71</f>
        <v>140</v>
      </c>
      <c r="K70" s="207">
        <f>K71</f>
        <v>15.1</v>
      </c>
      <c r="L70" s="208">
        <f t="shared" si="0"/>
        <v>0.10785714285714286</v>
      </c>
    </row>
    <row r="71" spans="1:12" ht="20.25">
      <c r="A71" s="60"/>
      <c r="B71" s="61"/>
      <c r="C71" s="72" t="s">
        <v>89</v>
      </c>
      <c r="D71" s="82" t="s">
        <v>66</v>
      </c>
      <c r="E71" s="73" t="s">
        <v>69</v>
      </c>
      <c r="F71" s="73" t="s">
        <v>129</v>
      </c>
      <c r="G71" s="73" t="s">
        <v>135</v>
      </c>
      <c r="H71" s="73" t="s">
        <v>90</v>
      </c>
      <c r="I71" s="82" t="s">
        <v>80</v>
      </c>
      <c r="J71" s="209">
        <v>140</v>
      </c>
      <c r="K71" s="209">
        <v>15.1</v>
      </c>
      <c r="L71" s="210">
        <f t="shared" si="0"/>
        <v>0.10785714285714286</v>
      </c>
    </row>
    <row r="72" spans="1:12" ht="40.5">
      <c r="A72" s="60"/>
      <c r="B72" s="61"/>
      <c r="C72" s="68" t="s">
        <v>338</v>
      </c>
      <c r="D72" s="70" t="s">
        <v>66</v>
      </c>
      <c r="E72" s="70" t="s">
        <v>69</v>
      </c>
      <c r="F72" s="70" t="s">
        <v>129</v>
      </c>
      <c r="G72" s="70" t="s">
        <v>337</v>
      </c>
      <c r="H72" s="70"/>
      <c r="I72" s="70"/>
      <c r="J72" s="207">
        <f>J73</f>
        <v>49.5</v>
      </c>
      <c r="K72" s="207">
        <f>K73</f>
        <v>49.5</v>
      </c>
      <c r="L72" s="208">
        <f t="shared" si="0"/>
        <v>1</v>
      </c>
    </row>
    <row r="73" spans="1:12" ht="20.25">
      <c r="A73" s="60"/>
      <c r="B73" s="61"/>
      <c r="C73" s="72" t="s">
        <v>89</v>
      </c>
      <c r="D73" s="82" t="s">
        <v>66</v>
      </c>
      <c r="E73" s="73" t="s">
        <v>69</v>
      </c>
      <c r="F73" s="73" t="s">
        <v>129</v>
      </c>
      <c r="G73" s="73" t="s">
        <v>337</v>
      </c>
      <c r="H73" s="73" t="s">
        <v>90</v>
      </c>
      <c r="I73" s="82" t="s">
        <v>80</v>
      </c>
      <c r="J73" s="209">
        <v>49.5</v>
      </c>
      <c r="K73" s="209">
        <v>49.5</v>
      </c>
      <c r="L73" s="210">
        <f t="shared" si="0"/>
        <v>1</v>
      </c>
    </row>
    <row r="74" spans="1:12" ht="60.75">
      <c r="A74" s="60"/>
      <c r="B74" s="61"/>
      <c r="C74" s="68" t="s">
        <v>136</v>
      </c>
      <c r="D74" s="70" t="s">
        <v>66</v>
      </c>
      <c r="E74" s="92" t="s">
        <v>69</v>
      </c>
      <c r="F74" s="92" t="s">
        <v>129</v>
      </c>
      <c r="G74" s="92" t="s">
        <v>137</v>
      </c>
      <c r="H74" s="70"/>
      <c r="I74" s="70"/>
      <c r="J74" s="207">
        <f>J75</f>
        <v>140.1</v>
      </c>
      <c r="K74" s="207">
        <f>K75</f>
        <v>121.3</v>
      </c>
      <c r="L74" s="208">
        <f t="shared" si="0"/>
        <v>0.8658101356174162</v>
      </c>
    </row>
    <row r="75" spans="1:12" ht="20.25">
      <c r="A75" s="60"/>
      <c r="B75" s="61"/>
      <c r="C75" s="98" t="s">
        <v>89</v>
      </c>
      <c r="D75" s="84" t="s">
        <v>66</v>
      </c>
      <c r="E75" s="73" t="s">
        <v>69</v>
      </c>
      <c r="F75" s="73" t="s">
        <v>129</v>
      </c>
      <c r="G75" s="73" t="s">
        <v>137</v>
      </c>
      <c r="H75" s="73" t="s">
        <v>90</v>
      </c>
      <c r="I75" s="84" t="s">
        <v>80</v>
      </c>
      <c r="J75" s="243">
        <v>140.1</v>
      </c>
      <c r="K75" s="243">
        <v>121.3</v>
      </c>
      <c r="L75" s="244">
        <f t="shared" si="0"/>
        <v>0.8658101356174162</v>
      </c>
    </row>
    <row r="76" spans="1:12" ht="40.5">
      <c r="A76" s="60"/>
      <c r="B76" s="61"/>
      <c r="C76" s="68" t="s">
        <v>138</v>
      </c>
      <c r="D76" s="70" t="s">
        <v>66</v>
      </c>
      <c r="E76" s="92" t="s">
        <v>69</v>
      </c>
      <c r="F76" s="70" t="s">
        <v>129</v>
      </c>
      <c r="G76" s="70" t="s">
        <v>139</v>
      </c>
      <c r="H76" s="71"/>
      <c r="I76" s="71"/>
      <c r="J76" s="213">
        <f>J77</f>
        <v>500</v>
      </c>
      <c r="K76" s="213">
        <f>K77</f>
        <v>206.5</v>
      </c>
      <c r="L76" s="214">
        <f t="shared" si="0"/>
        <v>0.413</v>
      </c>
    </row>
    <row r="77" spans="1:12" ht="20.25">
      <c r="A77" s="60"/>
      <c r="B77" s="61"/>
      <c r="C77" s="98" t="s">
        <v>89</v>
      </c>
      <c r="D77" s="84" t="s">
        <v>66</v>
      </c>
      <c r="E77" s="73" t="s">
        <v>69</v>
      </c>
      <c r="F77" s="73" t="s">
        <v>129</v>
      </c>
      <c r="G77" s="73" t="s">
        <v>139</v>
      </c>
      <c r="H77" s="73" t="s">
        <v>90</v>
      </c>
      <c r="I77" s="84" t="s">
        <v>80</v>
      </c>
      <c r="J77" s="209">
        <v>500</v>
      </c>
      <c r="K77" s="209">
        <v>206.5</v>
      </c>
      <c r="L77" s="210">
        <f t="shared" si="0"/>
        <v>0.413</v>
      </c>
    </row>
    <row r="78" spans="1:12" ht="81">
      <c r="A78" s="60"/>
      <c r="B78" s="61"/>
      <c r="C78" s="68" t="s">
        <v>140</v>
      </c>
      <c r="D78" s="70" t="s">
        <v>66</v>
      </c>
      <c r="E78" s="70" t="s">
        <v>69</v>
      </c>
      <c r="F78" s="70" t="s">
        <v>129</v>
      </c>
      <c r="G78" s="70" t="s">
        <v>141</v>
      </c>
      <c r="H78" s="70"/>
      <c r="I78" s="71"/>
      <c r="J78" s="225">
        <f>J79</f>
        <v>105.8</v>
      </c>
      <c r="K78" s="225">
        <f>K79</f>
        <v>79.4</v>
      </c>
      <c r="L78" s="226">
        <f t="shared" si="0"/>
        <v>0.7504725897920606</v>
      </c>
    </row>
    <row r="79" spans="1:12" ht="20.25">
      <c r="A79" s="60"/>
      <c r="B79" s="61"/>
      <c r="C79" s="86" t="s">
        <v>109</v>
      </c>
      <c r="D79" s="84" t="s">
        <v>66</v>
      </c>
      <c r="E79" s="73" t="s">
        <v>69</v>
      </c>
      <c r="F79" s="73" t="s">
        <v>129</v>
      </c>
      <c r="G79" s="73" t="s">
        <v>141</v>
      </c>
      <c r="H79" s="73" t="s">
        <v>110</v>
      </c>
      <c r="I79" s="84" t="s">
        <v>111</v>
      </c>
      <c r="J79" s="219">
        <v>105.8</v>
      </c>
      <c r="K79" s="219">
        <v>79.4</v>
      </c>
      <c r="L79" s="220">
        <f t="shared" si="0"/>
        <v>0.7504725897920606</v>
      </c>
    </row>
    <row r="80" spans="1:12" ht="20.25">
      <c r="A80" s="60"/>
      <c r="B80" s="61"/>
      <c r="C80" s="103" t="s">
        <v>142</v>
      </c>
      <c r="D80" s="63" t="s">
        <v>66</v>
      </c>
      <c r="E80" s="93" t="s">
        <v>143</v>
      </c>
      <c r="F80" s="93"/>
      <c r="G80" s="93"/>
      <c r="H80" s="93"/>
      <c r="I80" s="63"/>
      <c r="J80" s="245">
        <f aca="true" t="shared" si="4" ref="J80:K83">J81</f>
        <v>199.7</v>
      </c>
      <c r="K80" s="245">
        <f t="shared" si="4"/>
        <v>121.7</v>
      </c>
      <c r="L80" s="246">
        <f t="shared" si="0"/>
        <v>0.6094141211817727</v>
      </c>
    </row>
    <row r="81" spans="1:12" ht="20.25">
      <c r="A81" s="60"/>
      <c r="B81" s="61"/>
      <c r="C81" s="104" t="s">
        <v>144</v>
      </c>
      <c r="D81" s="63" t="s">
        <v>66</v>
      </c>
      <c r="E81" s="93" t="s">
        <v>143</v>
      </c>
      <c r="F81" s="105" t="s">
        <v>145</v>
      </c>
      <c r="G81" s="93"/>
      <c r="H81" s="93"/>
      <c r="I81" s="63"/>
      <c r="J81" s="205">
        <f t="shared" si="4"/>
        <v>199.7</v>
      </c>
      <c r="K81" s="205">
        <f t="shared" si="4"/>
        <v>121.7</v>
      </c>
      <c r="L81" s="206">
        <f t="shared" si="0"/>
        <v>0.6094141211817727</v>
      </c>
    </row>
    <row r="82" spans="1:12" ht="20.25">
      <c r="A82" s="60"/>
      <c r="B82" s="61"/>
      <c r="C82" s="104" t="s">
        <v>103</v>
      </c>
      <c r="D82" s="63" t="s">
        <v>66</v>
      </c>
      <c r="E82" s="93" t="s">
        <v>143</v>
      </c>
      <c r="F82" s="105" t="s">
        <v>145</v>
      </c>
      <c r="G82" s="105" t="s">
        <v>104</v>
      </c>
      <c r="H82" s="93"/>
      <c r="I82" s="63"/>
      <c r="J82" s="205">
        <f t="shared" si="4"/>
        <v>199.7</v>
      </c>
      <c r="K82" s="205">
        <f t="shared" si="4"/>
        <v>121.7</v>
      </c>
      <c r="L82" s="206">
        <f aca="true" t="shared" si="5" ref="L82:L145">K82/J82</f>
        <v>0.6094141211817727</v>
      </c>
    </row>
    <row r="83" spans="1:12" ht="20.25">
      <c r="A83" s="60"/>
      <c r="B83" s="61"/>
      <c r="C83" s="104" t="s">
        <v>105</v>
      </c>
      <c r="D83" s="63" t="s">
        <v>66</v>
      </c>
      <c r="E83" s="93" t="s">
        <v>143</v>
      </c>
      <c r="F83" s="105" t="s">
        <v>145</v>
      </c>
      <c r="G83" s="105" t="s">
        <v>106</v>
      </c>
      <c r="H83" s="106"/>
      <c r="I83" s="63"/>
      <c r="J83" s="247">
        <f t="shared" si="4"/>
        <v>199.7</v>
      </c>
      <c r="K83" s="247">
        <f t="shared" si="4"/>
        <v>121.7</v>
      </c>
      <c r="L83" s="248">
        <f t="shared" si="5"/>
        <v>0.6094141211817727</v>
      </c>
    </row>
    <row r="84" spans="1:12" ht="60.75">
      <c r="A84" s="60"/>
      <c r="B84" s="61"/>
      <c r="C84" s="104" t="s">
        <v>146</v>
      </c>
      <c r="D84" s="63" t="s">
        <v>66</v>
      </c>
      <c r="E84" s="93" t="s">
        <v>143</v>
      </c>
      <c r="F84" s="105" t="s">
        <v>145</v>
      </c>
      <c r="G84" s="105" t="s">
        <v>147</v>
      </c>
      <c r="H84" s="106"/>
      <c r="I84" s="95"/>
      <c r="J84" s="249">
        <f>J85+J86</f>
        <v>199.7</v>
      </c>
      <c r="K84" s="249">
        <f>K85+K86</f>
        <v>121.7</v>
      </c>
      <c r="L84" s="250">
        <f t="shared" si="5"/>
        <v>0.6094141211817727</v>
      </c>
    </row>
    <row r="85" spans="1:12" ht="40.5">
      <c r="A85" s="60"/>
      <c r="B85" s="61"/>
      <c r="C85" s="107" t="s">
        <v>78</v>
      </c>
      <c r="D85" s="71" t="s">
        <v>66</v>
      </c>
      <c r="E85" s="108" t="s">
        <v>143</v>
      </c>
      <c r="F85" s="108" t="s">
        <v>145</v>
      </c>
      <c r="G85" s="108" t="s">
        <v>147</v>
      </c>
      <c r="H85" s="108" t="s">
        <v>79</v>
      </c>
      <c r="I85" s="71" t="s">
        <v>148</v>
      </c>
      <c r="J85" s="251">
        <v>182.6</v>
      </c>
      <c r="K85" s="251">
        <f>121.7</f>
        <v>121.7</v>
      </c>
      <c r="L85" s="252">
        <f t="shared" si="5"/>
        <v>0.6664841182913472</v>
      </c>
    </row>
    <row r="86" spans="1:12" ht="20.25">
      <c r="A86" s="60"/>
      <c r="B86" s="61"/>
      <c r="C86" s="109" t="s">
        <v>89</v>
      </c>
      <c r="D86" s="73" t="s">
        <v>66</v>
      </c>
      <c r="E86" s="82" t="s">
        <v>143</v>
      </c>
      <c r="F86" s="82" t="s">
        <v>145</v>
      </c>
      <c r="G86" s="82" t="s">
        <v>147</v>
      </c>
      <c r="H86" s="82" t="s">
        <v>90</v>
      </c>
      <c r="I86" s="73" t="s">
        <v>148</v>
      </c>
      <c r="J86" s="209">
        <f>23.1-6</f>
        <v>17.1</v>
      </c>
      <c r="K86" s="209">
        <v>0</v>
      </c>
      <c r="L86" s="210">
        <f t="shared" si="5"/>
        <v>0</v>
      </c>
    </row>
    <row r="87" spans="1:12" ht="20.25">
      <c r="A87" s="60"/>
      <c r="B87" s="61"/>
      <c r="C87" s="110" t="s">
        <v>149</v>
      </c>
      <c r="D87" s="63" t="s">
        <v>66</v>
      </c>
      <c r="E87" s="85" t="s">
        <v>150</v>
      </c>
      <c r="F87" s="85"/>
      <c r="G87" s="85" t="s">
        <v>67</v>
      </c>
      <c r="H87" s="85" t="s">
        <v>67</v>
      </c>
      <c r="I87" s="63" t="s">
        <v>67</v>
      </c>
      <c r="J87" s="253">
        <f>J88+J95</f>
        <v>979.3</v>
      </c>
      <c r="K87" s="253">
        <f>K88+K95</f>
        <v>34.1</v>
      </c>
      <c r="L87" s="254">
        <f t="shared" si="5"/>
        <v>0.03482079036046156</v>
      </c>
    </row>
    <row r="88" spans="1:12" ht="40.5">
      <c r="A88" s="60"/>
      <c r="B88" s="61"/>
      <c r="C88" s="111" t="s">
        <v>151</v>
      </c>
      <c r="D88" s="63" t="s">
        <v>66</v>
      </c>
      <c r="E88" s="85" t="s">
        <v>150</v>
      </c>
      <c r="F88" s="69" t="s">
        <v>152</v>
      </c>
      <c r="G88" s="85"/>
      <c r="H88" s="85"/>
      <c r="I88" s="63"/>
      <c r="J88" s="255">
        <f>J89</f>
        <v>95.30000000000001</v>
      </c>
      <c r="K88" s="255">
        <f>K89</f>
        <v>31.1</v>
      </c>
      <c r="L88" s="256">
        <f t="shared" si="5"/>
        <v>0.3263378803777544</v>
      </c>
    </row>
    <row r="89" spans="1:12" ht="20.25">
      <c r="A89" s="60"/>
      <c r="B89" s="61"/>
      <c r="C89" s="104" t="s">
        <v>103</v>
      </c>
      <c r="D89" s="83" t="s">
        <v>66</v>
      </c>
      <c r="E89" s="93" t="s">
        <v>150</v>
      </c>
      <c r="F89" s="105" t="s">
        <v>152</v>
      </c>
      <c r="G89" s="105" t="s">
        <v>104</v>
      </c>
      <c r="H89" s="93"/>
      <c r="I89" s="112"/>
      <c r="J89" s="257">
        <f>J90</f>
        <v>95.30000000000001</v>
      </c>
      <c r="K89" s="257">
        <f>K90</f>
        <v>31.1</v>
      </c>
      <c r="L89" s="258">
        <f t="shared" si="5"/>
        <v>0.3263378803777544</v>
      </c>
    </row>
    <row r="90" spans="1:12" ht="20.25">
      <c r="A90" s="60"/>
      <c r="B90" s="61"/>
      <c r="C90" s="104" t="s">
        <v>105</v>
      </c>
      <c r="D90" s="83" t="s">
        <v>66</v>
      </c>
      <c r="E90" s="93" t="s">
        <v>150</v>
      </c>
      <c r="F90" s="105" t="s">
        <v>152</v>
      </c>
      <c r="G90" s="105" t="s">
        <v>106</v>
      </c>
      <c r="H90" s="106"/>
      <c r="I90" s="112"/>
      <c r="J90" s="259">
        <f>J91+J93</f>
        <v>95.30000000000001</v>
      </c>
      <c r="K90" s="259">
        <f>K91+K93</f>
        <v>31.1</v>
      </c>
      <c r="L90" s="260">
        <f t="shared" si="5"/>
        <v>0.3263378803777544</v>
      </c>
    </row>
    <row r="91" spans="1:12" ht="60.75">
      <c r="A91" s="60"/>
      <c r="B91" s="61"/>
      <c r="C91" s="113" t="s">
        <v>153</v>
      </c>
      <c r="D91" s="85" t="s">
        <v>66</v>
      </c>
      <c r="E91" s="114" t="s">
        <v>150</v>
      </c>
      <c r="F91" s="115" t="s">
        <v>152</v>
      </c>
      <c r="G91" s="115" t="s">
        <v>154</v>
      </c>
      <c r="H91" s="116"/>
      <c r="I91" s="108"/>
      <c r="J91" s="261">
        <f>J92</f>
        <v>48.6</v>
      </c>
      <c r="K91" s="261">
        <f>K92</f>
        <v>0</v>
      </c>
      <c r="L91" s="262">
        <f t="shared" si="5"/>
        <v>0</v>
      </c>
    </row>
    <row r="92" spans="1:12" ht="20.25">
      <c r="A92" s="60"/>
      <c r="B92" s="61"/>
      <c r="C92" s="117" t="s">
        <v>89</v>
      </c>
      <c r="D92" s="118" t="s">
        <v>66</v>
      </c>
      <c r="E92" s="119" t="s">
        <v>150</v>
      </c>
      <c r="F92" s="119" t="s">
        <v>152</v>
      </c>
      <c r="G92" s="119" t="s">
        <v>154</v>
      </c>
      <c r="H92" s="119" t="s">
        <v>90</v>
      </c>
      <c r="I92" s="118" t="s">
        <v>80</v>
      </c>
      <c r="J92" s="263">
        <v>48.6</v>
      </c>
      <c r="K92" s="263">
        <v>0</v>
      </c>
      <c r="L92" s="264">
        <f t="shared" si="5"/>
        <v>0</v>
      </c>
    </row>
    <row r="93" spans="1:12" ht="81">
      <c r="A93" s="60"/>
      <c r="B93" s="61"/>
      <c r="C93" s="120" t="s">
        <v>155</v>
      </c>
      <c r="D93" s="85" t="s">
        <v>66</v>
      </c>
      <c r="E93" s="69" t="s">
        <v>150</v>
      </c>
      <c r="F93" s="69" t="s">
        <v>152</v>
      </c>
      <c r="G93" s="69" t="s">
        <v>156</v>
      </c>
      <c r="H93" s="69"/>
      <c r="I93" s="108"/>
      <c r="J93" s="255">
        <f>J94</f>
        <v>46.7</v>
      </c>
      <c r="K93" s="255">
        <f>K94</f>
        <v>31.1</v>
      </c>
      <c r="L93" s="256">
        <f t="shared" si="5"/>
        <v>0.6659528907922913</v>
      </c>
    </row>
    <row r="94" spans="1:12" ht="20.25">
      <c r="A94" s="60"/>
      <c r="B94" s="61"/>
      <c r="C94" s="121" t="s">
        <v>109</v>
      </c>
      <c r="D94" s="82" t="s">
        <v>66</v>
      </c>
      <c r="E94" s="82" t="s">
        <v>150</v>
      </c>
      <c r="F94" s="82" t="s">
        <v>152</v>
      </c>
      <c r="G94" s="82" t="s">
        <v>156</v>
      </c>
      <c r="H94" s="82" t="s">
        <v>110</v>
      </c>
      <c r="I94" s="82" t="s">
        <v>157</v>
      </c>
      <c r="J94" s="265">
        <v>46.7</v>
      </c>
      <c r="K94" s="265">
        <v>31.1</v>
      </c>
      <c r="L94" s="266">
        <f t="shared" si="5"/>
        <v>0.6659528907922913</v>
      </c>
    </row>
    <row r="95" spans="1:12" ht="20.25">
      <c r="A95" s="60"/>
      <c r="B95" s="61"/>
      <c r="C95" s="111" t="s">
        <v>158</v>
      </c>
      <c r="D95" s="88" t="s">
        <v>66</v>
      </c>
      <c r="E95" s="92" t="s">
        <v>150</v>
      </c>
      <c r="F95" s="70" t="s">
        <v>159</v>
      </c>
      <c r="G95" s="92"/>
      <c r="H95" s="92"/>
      <c r="I95" s="112"/>
      <c r="J95" s="255">
        <f>J96+J108</f>
        <v>883.9999999999999</v>
      </c>
      <c r="K95" s="255">
        <f>K96+K108</f>
        <v>3</v>
      </c>
      <c r="L95" s="256">
        <f t="shared" si="5"/>
        <v>0.0033936651583710412</v>
      </c>
    </row>
    <row r="96" spans="1:12" ht="60.75">
      <c r="A96" s="60"/>
      <c r="B96" s="61"/>
      <c r="C96" s="111" t="s">
        <v>346</v>
      </c>
      <c r="D96" s="63" t="s">
        <v>66</v>
      </c>
      <c r="E96" s="92" t="s">
        <v>150</v>
      </c>
      <c r="F96" s="70" t="s">
        <v>159</v>
      </c>
      <c r="G96" s="92" t="s">
        <v>160</v>
      </c>
      <c r="H96" s="92"/>
      <c r="I96" s="63"/>
      <c r="J96" s="253">
        <f>J102+J106+J100+J104+J97</f>
        <v>741.9999999999999</v>
      </c>
      <c r="K96" s="253">
        <f>K102+K106+K100+K104+K97</f>
        <v>0</v>
      </c>
      <c r="L96" s="254">
        <f t="shared" si="5"/>
        <v>0</v>
      </c>
    </row>
    <row r="97" spans="1:12" ht="81">
      <c r="A97" s="60"/>
      <c r="B97" s="61"/>
      <c r="C97" s="120" t="s">
        <v>374</v>
      </c>
      <c r="D97" s="70" t="s">
        <v>66</v>
      </c>
      <c r="E97" s="92" t="s">
        <v>150</v>
      </c>
      <c r="F97" s="70" t="s">
        <v>159</v>
      </c>
      <c r="G97" s="92" t="s">
        <v>347</v>
      </c>
      <c r="H97" s="92"/>
      <c r="I97" s="70"/>
      <c r="J97" s="253">
        <f>J98+J99</f>
        <v>706.5999999999999</v>
      </c>
      <c r="K97" s="253">
        <f>K98+K99</f>
        <v>0</v>
      </c>
      <c r="L97" s="254">
        <f t="shared" si="5"/>
        <v>0</v>
      </c>
    </row>
    <row r="98" spans="1:12" ht="20.25">
      <c r="A98" s="60"/>
      <c r="B98" s="61"/>
      <c r="C98" s="122" t="s">
        <v>89</v>
      </c>
      <c r="D98" s="80" t="s">
        <v>66</v>
      </c>
      <c r="E98" s="79" t="s">
        <v>150</v>
      </c>
      <c r="F98" s="79" t="s">
        <v>159</v>
      </c>
      <c r="G98" s="79" t="s">
        <v>347</v>
      </c>
      <c r="H98" s="79" t="s">
        <v>90</v>
      </c>
      <c r="I98" s="80" t="s">
        <v>348</v>
      </c>
      <c r="J98" s="267">
        <v>387.2</v>
      </c>
      <c r="K98" s="267">
        <v>0</v>
      </c>
      <c r="L98" s="268">
        <f t="shared" si="5"/>
        <v>0</v>
      </c>
    </row>
    <row r="99" spans="1:12" ht="40.5">
      <c r="A99" s="60"/>
      <c r="B99" s="61"/>
      <c r="C99" s="109" t="s">
        <v>162</v>
      </c>
      <c r="D99" s="82" t="s">
        <v>66</v>
      </c>
      <c r="E99" s="73" t="s">
        <v>150</v>
      </c>
      <c r="F99" s="73" t="s">
        <v>159</v>
      </c>
      <c r="G99" s="73" t="s">
        <v>347</v>
      </c>
      <c r="H99" s="73" t="s">
        <v>163</v>
      </c>
      <c r="I99" s="82" t="s">
        <v>348</v>
      </c>
      <c r="J99" s="265">
        <v>319.4</v>
      </c>
      <c r="K99" s="265">
        <v>0</v>
      </c>
      <c r="L99" s="266">
        <f t="shared" si="5"/>
        <v>0</v>
      </c>
    </row>
    <row r="100" spans="1:12" ht="81">
      <c r="A100" s="60"/>
      <c r="B100" s="61"/>
      <c r="C100" s="120" t="s">
        <v>349</v>
      </c>
      <c r="D100" s="70" t="s">
        <v>66</v>
      </c>
      <c r="E100" s="92" t="s">
        <v>150</v>
      </c>
      <c r="F100" s="70" t="s">
        <v>159</v>
      </c>
      <c r="G100" s="92" t="s">
        <v>161</v>
      </c>
      <c r="H100" s="92"/>
      <c r="I100" s="70"/>
      <c r="J100" s="253">
        <f>J101</f>
        <v>10.4</v>
      </c>
      <c r="K100" s="253">
        <f>K101</f>
        <v>0</v>
      </c>
      <c r="L100" s="254">
        <f t="shared" si="5"/>
        <v>0</v>
      </c>
    </row>
    <row r="101" spans="1:12" ht="40.5">
      <c r="A101" s="60"/>
      <c r="B101" s="61"/>
      <c r="C101" s="109" t="s">
        <v>162</v>
      </c>
      <c r="D101" s="82" t="s">
        <v>66</v>
      </c>
      <c r="E101" s="73" t="s">
        <v>150</v>
      </c>
      <c r="F101" s="73" t="s">
        <v>159</v>
      </c>
      <c r="G101" s="73" t="s">
        <v>161</v>
      </c>
      <c r="H101" s="73" t="s">
        <v>163</v>
      </c>
      <c r="I101" s="82" t="s">
        <v>164</v>
      </c>
      <c r="J101" s="265">
        <v>10.4</v>
      </c>
      <c r="K101" s="265">
        <v>0</v>
      </c>
      <c r="L101" s="266">
        <f t="shared" si="5"/>
        <v>0</v>
      </c>
    </row>
    <row r="102" spans="1:12" ht="81">
      <c r="A102" s="60"/>
      <c r="B102" s="61"/>
      <c r="C102" s="123" t="s">
        <v>375</v>
      </c>
      <c r="D102" s="70" t="s">
        <v>66</v>
      </c>
      <c r="E102" s="124" t="s">
        <v>150</v>
      </c>
      <c r="F102" s="100" t="s">
        <v>159</v>
      </c>
      <c r="G102" s="124" t="s">
        <v>165</v>
      </c>
      <c r="H102" s="124"/>
      <c r="I102" s="70" t="s">
        <v>67</v>
      </c>
      <c r="J102" s="261">
        <f>J103</f>
        <v>9</v>
      </c>
      <c r="K102" s="261">
        <f>K103</f>
        <v>0</v>
      </c>
      <c r="L102" s="262">
        <f t="shared" si="5"/>
        <v>0</v>
      </c>
    </row>
    <row r="103" spans="1:12" ht="20.25">
      <c r="A103" s="60"/>
      <c r="B103" s="61"/>
      <c r="C103" s="125" t="s">
        <v>89</v>
      </c>
      <c r="D103" s="82" t="s">
        <v>66</v>
      </c>
      <c r="E103" s="77" t="s">
        <v>150</v>
      </c>
      <c r="F103" s="77" t="s">
        <v>159</v>
      </c>
      <c r="G103" s="77" t="s">
        <v>165</v>
      </c>
      <c r="H103" s="77" t="s">
        <v>90</v>
      </c>
      <c r="I103" s="73" t="s">
        <v>164</v>
      </c>
      <c r="J103" s="269">
        <v>9</v>
      </c>
      <c r="K103" s="269">
        <v>0</v>
      </c>
      <c r="L103" s="270">
        <f t="shared" si="5"/>
        <v>0</v>
      </c>
    </row>
    <row r="104" spans="1:12" ht="81">
      <c r="A104" s="60"/>
      <c r="B104" s="61"/>
      <c r="C104" s="126" t="s">
        <v>376</v>
      </c>
      <c r="D104" s="70" t="s">
        <v>66</v>
      </c>
      <c r="E104" s="124" t="s">
        <v>150</v>
      </c>
      <c r="F104" s="100" t="s">
        <v>159</v>
      </c>
      <c r="G104" s="124" t="s">
        <v>350</v>
      </c>
      <c r="H104" s="124"/>
      <c r="I104" s="70" t="s">
        <v>67</v>
      </c>
      <c r="J104" s="261">
        <f>J105</f>
        <v>16</v>
      </c>
      <c r="K104" s="261">
        <f>K105</f>
        <v>0</v>
      </c>
      <c r="L104" s="262">
        <f t="shared" si="5"/>
        <v>0</v>
      </c>
    </row>
    <row r="105" spans="1:12" ht="20.25">
      <c r="A105" s="60"/>
      <c r="B105" s="61"/>
      <c r="C105" s="127" t="s">
        <v>89</v>
      </c>
      <c r="D105" s="82" t="s">
        <v>66</v>
      </c>
      <c r="E105" s="77" t="s">
        <v>150</v>
      </c>
      <c r="F105" s="77" t="s">
        <v>159</v>
      </c>
      <c r="G105" s="77" t="s">
        <v>350</v>
      </c>
      <c r="H105" s="77" t="s">
        <v>90</v>
      </c>
      <c r="I105" s="73" t="s">
        <v>164</v>
      </c>
      <c r="J105" s="269">
        <v>16</v>
      </c>
      <c r="K105" s="269">
        <v>0</v>
      </c>
      <c r="L105" s="270">
        <f t="shared" si="5"/>
        <v>0</v>
      </c>
    </row>
    <row r="106" spans="1:12" ht="81">
      <c r="A106" s="60"/>
      <c r="B106" s="61"/>
      <c r="C106" s="120" t="s">
        <v>377</v>
      </c>
      <c r="D106" s="115" t="s">
        <v>66</v>
      </c>
      <c r="E106" s="124" t="s">
        <v>150</v>
      </c>
      <c r="F106" s="100" t="s">
        <v>159</v>
      </c>
      <c r="G106" s="124" t="s">
        <v>166</v>
      </c>
      <c r="H106" s="92"/>
      <c r="I106" s="101"/>
      <c r="J106" s="253">
        <f>J107</f>
        <v>0</v>
      </c>
      <c r="K106" s="253">
        <f>K107</f>
        <v>0</v>
      </c>
      <c r="L106" s="254" t="e">
        <f t="shared" si="5"/>
        <v>#DIV/0!</v>
      </c>
    </row>
    <row r="107" spans="1:12" ht="40.5">
      <c r="A107" s="60"/>
      <c r="B107" s="61"/>
      <c r="C107" s="125" t="s">
        <v>162</v>
      </c>
      <c r="D107" s="128" t="s">
        <v>66</v>
      </c>
      <c r="E107" s="77" t="s">
        <v>150</v>
      </c>
      <c r="F107" s="77" t="s">
        <v>159</v>
      </c>
      <c r="G107" s="77" t="s">
        <v>166</v>
      </c>
      <c r="H107" s="77" t="s">
        <v>163</v>
      </c>
      <c r="I107" s="102" t="s">
        <v>164</v>
      </c>
      <c r="J107" s="269">
        <v>0</v>
      </c>
      <c r="K107" s="269">
        <v>0</v>
      </c>
      <c r="L107" s="270" t="e">
        <f t="shared" si="5"/>
        <v>#DIV/0!</v>
      </c>
    </row>
    <row r="108" spans="1:12" ht="20.25">
      <c r="A108" s="60"/>
      <c r="B108" s="61"/>
      <c r="C108" s="104" t="s">
        <v>103</v>
      </c>
      <c r="D108" s="63" t="s">
        <v>66</v>
      </c>
      <c r="E108" s="93" t="s">
        <v>150</v>
      </c>
      <c r="F108" s="105" t="s">
        <v>159</v>
      </c>
      <c r="G108" s="105" t="s">
        <v>104</v>
      </c>
      <c r="H108" s="93"/>
      <c r="I108" s="95"/>
      <c r="J108" s="257">
        <f aca="true" t="shared" si="6" ref="J108:K110">J109</f>
        <v>142</v>
      </c>
      <c r="K108" s="257">
        <f t="shared" si="6"/>
        <v>3</v>
      </c>
      <c r="L108" s="258">
        <f t="shared" si="5"/>
        <v>0.02112676056338028</v>
      </c>
    </row>
    <row r="109" spans="1:12" ht="20.25">
      <c r="A109" s="60"/>
      <c r="B109" s="61"/>
      <c r="C109" s="129" t="s">
        <v>105</v>
      </c>
      <c r="D109" s="88" t="s">
        <v>66</v>
      </c>
      <c r="E109" s="83" t="s">
        <v>150</v>
      </c>
      <c r="F109" s="88" t="s">
        <v>159</v>
      </c>
      <c r="G109" s="88" t="s">
        <v>106</v>
      </c>
      <c r="H109" s="112"/>
      <c r="I109" s="84"/>
      <c r="J109" s="271">
        <f t="shared" si="6"/>
        <v>142</v>
      </c>
      <c r="K109" s="271">
        <f t="shared" si="6"/>
        <v>3</v>
      </c>
      <c r="L109" s="272">
        <f t="shared" si="5"/>
        <v>0.02112676056338028</v>
      </c>
    </row>
    <row r="110" spans="1:12" ht="40.5">
      <c r="A110" s="60"/>
      <c r="B110" s="61"/>
      <c r="C110" s="113" t="s">
        <v>167</v>
      </c>
      <c r="D110" s="100" t="s">
        <v>66</v>
      </c>
      <c r="E110" s="114" t="s">
        <v>150</v>
      </c>
      <c r="F110" s="115" t="s">
        <v>159</v>
      </c>
      <c r="G110" s="115" t="s">
        <v>168</v>
      </c>
      <c r="H110" s="116"/>
      <c r="I110" s="100"/>
      <c r="J110" s="261">
        <f t="shared" si="6"/>
        <v>142</v>
      </c>
      <c r="K110" s="261">
        <f t="shared" si="6"/>
        <v>3</v>
      </c>
      <c r="L110" s="262">
        <f t="shared" si="5"/>
        <v>0.02112676056338028</v>
      </c>
    </row>
    <row r="111" spans="1:12" ht="20.25">
      <c r="A111" s="60"/>
      <c r="B111" s="61"/>
      <c r="C111" s="130" t="s">
        <v>89</v>
      </c>
      <c r="D111" s="128" t="s">
        <v>66</v>
      </c>
      <c r="E111" s="128" t="s">
        <v>150</v>
      </c>
      <c r="F111" s="128" t="s">
        <v>159</v>
      </c>
      <c r="G111" s="128" t="s">
        <v>168</v>
      </c>
      <c r="H111" s="128" t="s">
        <v>90</v>
      </c>
      <c r="I111" s="128" t="s">
        <v>80</v>
      </c>
      <c r="J111" s="273">
        <v>142</v>
      </c>
      <c r="K111" s="273">
        <v>3</v>
      </c>
      <c r="L111" s="274">
        <f t="shared" si="5"/>
        <v>0.02112676056338028</v>
      </c>
    </row>
    <row r="112" spans="1:12" ht="20.25">
      <c r="A112" s="60"/>
      <c r="B112" s="61"/>
      <c r="C112" s="110" t="s">
        <v>169</v>
      </c>
      <c r="D112" s="63" t="s">
        <v>66</v>
      </c>
      <c r="E112" s="85" t="s">
        <v>170</v>
      </c>
      <c r="F112" s="85"/>
      <c r="G112" s="85" t="s">
        <v>67</v>
      </c>
      <c r="H112" s="85" t="s">
        <v>67</v>
      </c>
      <c r="I112" s="63"/>
      <c r="J112" s="253">
        <f>J113+J142+J147</f>
        <v>16473.899999999998</v>
      </c>
      <c r="K112" s="253">
        <f>K113+K142+K147</f>
        <v>2578.6000000000004</v>
      </c>
      <c r="L112" s="254">
        <f t="shared" si="5"/>
        <v>0.15652638415918518</v>
      </c>
    </row>
    <row r="113" spans="1:12" ht="20.25">
      <c r="A113" s="60"/>
      <c r="B113" s="61"/>
      <c r="C113" s="131" t="s">
        <v>171</v>
      </c>
      <c r="D113" s="63" t="s">
        <v>66</v>
      </c>
      <c r="E113" s="85" t="s">
        <v>170</v>
      </c>
      <c r="F113" s="69" t="s">
        <v>172</v>
      </c>
      <c r="G113" s="85"/>
      <c r="H113" s="85"/>
      <c r="I113" s="63"/>
      <c r="J113" s="255">
        <f>J114</f>
        <v>15668.099999999999</v>
      </c>
      <c r="K113" s="255">
        <f>K114</f>
        <v>2541.6000000000004</v>
      </c>
      <c r="L113" s="256">
        <f t="shared" si="5"/>
        <v>0.16221494629214778</v>
      </c>
    </row>
    <row r="114" spans="1:12" ht="20.25">
      <c r="A114" s="60"/>
      <c r="B114" s="61"/>
      <c r="C114" s="104" t="s">
        <v>173</v>
      </c>
      <c r="D114" s="63" t="s">
        <v>66</v>
      </c>
      <c r="E114" s="85" t="s">
        <v>170</v>
      </c>
      <c r="F114" s="69" t="s">
        <v>172</v>
      </c>
      <c r="G114" s="85"/>
      <c r="H114" s="85"/>
      <c r="I114" s="63"/>
      <c r="J114" s="255">
        <f>J115+J120+J134</f>
        <v>15668.099999999999</v>
      </c>
      <c r="K114" s="255">
        <f>K115+K120+K134</f>
        <v>2541.6000000000004</v>
      </c>
      <c r="L114" s="256">
        <f t="shared" si="5"/>
        <v>0.16221494629214778</v>
      </c>
    </row>
    <row r="115" spans="1:12" ht="60.75">
      <c r="A115" s="60"/>
      <c r="B115" s="61"/>
      <c r="C115" s="132" t="s">
        <v>351</v>
      </c>
      <c r="D115" s="88" t="s">
        <v>66</v>
      </c>
      <c r="E115" s="92" t="s">
        <v>170</v>
      </c>
      <c r="F115" s="70" t="s">
        <v>172</v>
      </c>
      <c r="G115" s="92" t="s">
        <v>160</v>
      </c>
      <c r="H115" s="133"/>
      <c r="I115" s="63"/>
      <c r="J115" s="275">
        <f>J116+J118</f>
        <v>726.8000000000001</v>
      </c>
      <c r="K115" s="275">
        <f>K116+K118</f>
        <v>0</v>
      </c>
      <c r="L115" s="276">
        <f t="shared" si="5"/>
        <v>0</v>
      </c>
    </row>
    <row r="116" spans="1:12" ht="81">
      <c r="A116" s="60"/>
      <c r="B116" s="61"/>
      <c r="C116" s="188" t="s">
        <v>378</v>
      </c>
      <c r="D116" s="70" t="s">
        <v>66</v>
      </c>
      <c r="E116" s="92" t="s">
        <v>170</v>
      </c>
      <c r="F116" s="70" t="s">
        <v>172</v>
      </c>
      <c r="G116" s="92" t="s">
        <v>352</v>
      </c>
      <c r="H116" s="92"/>
      <c r="I116" s="70"/>
      <c r="J116" s="255">
        <f>J117</f>
        <v>34.6</v>
      </c>
      <c r="K116" s="255">
        <f>K117</f>
        <v>0</v>
      </c>
      <c r="L116" s="256">
        <f t="shared" si="5"/>
        <v>0</v>
      </c>
    </row>
    <row r="117" spans="1:12" ht="20.25">
      <c r="A117" s="60"/>
      <c r="B117" s="61"/>
      <c r="C117" s="157" t="s">
        <v>89</v>
      </c>
      <c r="D117" s="82" t="s">
        <v>66</v>
      </c>
      <c r="E117" s="73" t="s">
        <v>170</v>
      </c>
      <c r="F117" s="73" t="s">
        <v>172</v>
      </c>
      <c r="G117" s="73" t="s">
        <v>352</v>
      </c>
      <c r="H117" s="73" t="s">
        <v>90</v>
      </c>
      <c r="I117" s="82" t="s">
        <v>164</v>
      </c>
      <c r="J117" s="265">
        <v>34.6</v>
      </c>
      <c r="K117" s="265">
        <v>0</v>
      </c>
      <c r="L117" s="266">
        <f t="shared" si="5"/>
        <v>0</v>
      </c>
    </row>
    <row r="118" spans="1:12" ht="81">
      <c r="A118" s="60"/>
      <c r="B118" s="61"/>
      <c r="C118" s="120" t="s">
        <v>374</v>
      </c>
      <c r="D118" s="70" t="s">
        <v>66</v>
      </c>
      <c r="E118" s="92" t="s">
        <v>170</v>
      </c>
      <c r="F118" s="70" t="s">
        <v>172</v>
      </c>
      <c r="G118" s="92" t="s">
        <v>347</v>
      </c>
      <c r="H118" s="92"/>
      <c r="I118" s="70"/>
      <c r="J118" s="253">
        <f>J119</f>
        <v>692.2</v>
      </c>
      <c r="K118" s="253">
        <f>K119</f>
        <v>0</v>
      </c>
      <c r="L118" s="254">
        <f t="shared" si="5"/>
        <v>0</v>
      </c>
    </row>
    <row r="119" spans="1:12" ht="20.25">
      <c r="A119" s="60"/>
      <c r="B119" s="61"/>
      <c r="C119" s="122" t="s">
        <v>89</v>
      </c>
      <c r="D119" s="80" t="s">
        <v>66</v>
      </c>
      <c r="E119" s="79" t="s">
        <v>170</v>
      </c>
      <c r="F119" s="79" t="s">
        <v>172</v>
      </c>
      <c r="G119" s="79" t="s">
        <v>347</v>
      </c>
      <c r="H119" s="79" t="s">
        <v>90</v>
      </c>
      <c r="I119" s="80" t="s">
        <v>348</v>
      </c>
      <c r="J119" s="267">
        <v>692.2</v>
      </c>
      <c r="K119" s="267">
        <v>0</v>
      </c>
      <c r="L119" s="268">
        <f t="shared" si="5"/>
        <v>0</v>
      </c>
    </row>
    <row r="120" spans="1:12" ht="60.75">
      <c r="A120" s="60"/>
      <c r="B120" s="61"/>
      <c r="C120" s="104" t="s">
        <v>174</v>
      </c>
      <c r="D120" s="93" t="s">
        <v>66</v>
      </c>
      <c r="E120" s="93" t="s">
        <v>170</v>
      </c>
      <c r="F120" s="105" t="s">
        <v>172</v>
      </c>
      <c r="G120" s="105" t="s">
        <v>175</v>
      </c>
      <c r="H120" s="93"/>
      <c r="I120" s="106"/>
      <c r="J120" s="277">
        <f>J121+J129</f>
        <v>9491.5</v>
      </c>
      <c r="K120" s="277">
        <f>K121+K129</f>
        <v>203.9</v>
      </c>
      <c r="L120" s="278">
        <f t="shared" si="5"/>
        <v>0.021482378970657957</v>
      </c>
    </row>
    <row r="121" spans="1:12" ht="101.25">
      <c r="A121" s="60"/>
      <c r="B121" s="61"/>
      <c r="C121" s="134" t="s">
        <v>379</v>
      </c>
      <c r="D121" s="83" t="s">
        <v>66</v>
      </c>
      <c r="E121" s="83" t="s">
        <v>170</v>
      </c>
      <c r="F121" s="88" t="s">
        <v>172</v>
      </c>
      <c r="G121" s="88" t="s">
        <v>176</v>
      </c>
      <c r="H121" s="135"/>
      <c r="I121" s="112"/>
      <c r="J121" s="279">
        <f>J122+J125+J127</f>
        <v>5270.1</v>
      </c>
      <c r="K121" s="279">
        <f>K122+K125+K127</f>
        <v>99</v>
      </c>
      <c r="L121" s="280">
        <f t="shared" si="5"/>
        <v>0.01878522229179712</v>
      </c>
    </row>
    <row r="122" spans="1:12" ht="121.5">
      <c r="A122" s="60"/>
      <c r="B122" s="61"/>
      <c r="C122" s="136" t="s">
        <v>380</v>
      </c>
      <c r="D122" s="70" t="s">
        <v>66</v>
      </c>
      <c r="E122" s="85" t="s">
        <v>170</v>
      </c>
      <c r="F122" s="69" t="s">
        <v>172</v>
      </c>
      <c r="G122" s="69" t="s">
        <v>177</v>
      </c>
      <c r="H122" s="108"/>
      <c r="I122" s="70"/>
      <c r="J122" s="253">
        <f>J123+J124</f>
        <v>944</v>
      </c>
      <c r="K122" s="253">
        <f>K123+K124</f>
        <v>0</v>
      </c>
      <c r="L122" s="254">
        <f t="shared" si="5"/>
        <v>0</v>
      </c>
    </row>
    <row r="123" spans="1:12" ht="20.25">
      <c r="A123" s="60"/>
      <c r="B123" s="61"/>
      <c r="C123" s="122" t="s">
        <v>89</v>
      </c>
      <c r="D123" s="80" t="s">
        <v>66</v>
      </c>
      <c r="E123" s="80" t="s">
        <v>170</v>
      </c>
      <c r="F123" s="80" t="s">
        <v>172</v>
      </c>
      <c r="G123" s="80" t="s">
        <v>177</v>
      </c>
      <c r="H123" s="80" t="s">
        <v>90</v>
      </c>
      <c r="I123" s="80" t="s">
        <v>80</v>
      </c>
      <c r="J123" s="267">
        <v>594</v>
      </c>
      <c r="K123" s="267">
        <v>0</v>
      </c>
      <c r="L123" s="268">
        <f t="shared" si="5"/>
        <v>0</v>
      </c>
    </row>
    <row r="124" spans="1:12" ht="20.25">
      <c r="A124" s="60"/>
      <c r="B124" s="61"/>
      <c r="C124" s="109" t="s">
        <v>89</v>
      </c>
      <c r="D124" s="82" t="s">
        <v>66</v>
      </c>
      <c r="E124" s="82" t="s">
        <v>170</v>
      </c>
      <c r="F124" s="82" t="s">
        <v>172</v>
      </c>
      <c r="G124" s="82" t="s">
        <v>177</v>
      </c>
      <c r="H124" s="82" t="s">
        <v>90</v>
      </c>
      <c r="I124" s="82" t="s">
        <v>164</v>
      </c>
      <c r="J124" s="265">
        <v>350</v>
      </c>
      <c r="K124" s="265">
        <v>0</v>
      </c>
      <c r="L124" s="266">
        <f t="shared" si="5"/>
        <v>0</v>
      </c>
    </row>
    <row r="125" spans="1:12" ht="141.75">
      <c r="A125" s="60"/>
      <c r="B125" s="61"/>
      <c r="C125" s="137" t="s">
        <v>381</v>
      </c>
      <c r="D125" s="69" t="s">
        <v>66</v>
      </c>
      <c r="E125" s="85" t="s">
        <v>170</v>
      </c>
      <c r="F125" s="69" t="s">
        <v>172</v>
      </c>
      <c r="G125" s="69" t="s">
        <v>178</v>
      </c>
      <c r="H125" s="108"/>
      <c r="I125" s="108"/>
      <c r="J125" s="253">
        <f>J126</f>
        <v>200</v>
      </c>
      <c r="K125" s="253">
        <f>K126</f>
        <v>99</v>
      </c>
      <c r="L125" s="254">
        <f t="shared" si="5"/>
        <v>0.495</v>
      </c>
    </row>
    <row r="126" spans="1:12" ht="20.25">
      <c r="A126" s="60"/>
      <c r="B126" s="61"/>
      <c r="C126" s="125" t="s">
        <v>89</v>
      </c>
      <c r="D126" s="112" t="s">
        <v>66</v>
      </c>
      <c r="E126" s="112" t="s">
        <v>170</v>
      </c>
      <c r="F126" s="112" t="s">
        <v>172</v>
      </c>
      <c r="G126" s="112" t="s">
        <v>178</v>
      </c>
      <c r="H126" s="112" t="s">
        <v>90</v>
      </c>
      <c r="I126" s="112" t="s">
        <v>80</v>
      </c>
      <c r="J126" s="281">
        <v>200</v>
      </c>
      <c r="K126" s="281">
        <v>99</v>
      </c>
      <c r="L126" s="282">
        <f t="shared" si="5"/>
        <v>0.495</v>
      </c>
    </row>
    <row r="127" spans="1:12" ht="141.75">
      <c r="A127" s="60"/>
      <c r="B127" s="61"/>
      <c r="C127" s="137" t="s">
        <v>382</v>
      </c>
      <c r="D127" s="69" t="s">
        <v>66</v>
      </c>
      <c r="E127" s="85" t="s">
        <v>170</v>
      </c>
      <c r="F127" s="69" t="s">
        <v>172</v>
      </c>
      <c r="G127" s="69" t="s">
        <v>383</v>
      </c>
      <c r="H127" s="108"/>
      <c r="I127" s="108"/>
      <c r="J127" s="253">
        <f>J128</f>
        <v>4126.1</v>
      </c>
      <c r="K127" s="253">
        <f>K128</f>
        <v>0</v>
      </c>
      <c r="L127" s="254">
        <f t="shared" si="5"/>
        <v>0</v>
      </c>
    </row>
    <row r="128" spans="1:12" ht="20.25">
      <c r="A128" s="60"/>
      <c r="B128" s="61"/>
      <c r="C128" s="125" t="s">
        <v>89</v>
      </c>
      <c r="D128" s="112" t="s">
        <v>66</v>
      </c>
      <c r="E128" s="112" t="s">
        <v>170</v>
      </c>
      <c r="F128" s="112" t="s">
        <v>172</v>
      </c>
      <c r="G128" s="112" t="s">
        <v>383</v>
      </c>
      <c r="H128" s="112" t="s">
        <v>90</v>
      </c>
      <c r="I128" s="112" t="s">
        <v>384</v>
      </c>
      <c r="J128" s="281">
        <v>4126.1</v>
      </c>
      <c r="K128" s="281">
        <v>0</v>
      </c>
      <c r="L128" s="282">
        <f t="shared" si="5"/>
        <v>0</v>
      </c>
    </row>
    <row r="129" spans="1:12" ht="121.5">
      <c r="A129" s="60"/>
      <c r="B129" s="61"/>
      <c r="C129" s="138" t="s">
        <v>385</v>
      </c>
      <c r="D129" s="83" t="s">
        <v>66</v>
      </c>
      <c r="E129" s="83" t="s">
        <v>170</v>
      </c>
      <c r="F129" s="83" t="s">
        <v>172</v>
      </c>
      <c r="G129" s="83" t="s">
        <v>179</v>
      </c>
      <c r="H129" s="112"/>
      <c r="I129" s="112"/>
      <c r="J129" s="279">
        <f>J132+J130</f>
        <v>4221.4</v>
      </c>
      <c r="K129" s="279">
        <f>K132+K130</f>
        <v>104.9</v>
      </c>
      <c r="L129" s="280">
        <f t="shared" si="5"/>
        <v>0.024849575970057332</v>
      </c>
    </row>
    <row r="130" spans="1:12" ht="162">
      <c r="A130" s="60"/>
      <c r="B130" s="61"/>
      <c r="C130" s="137" t="s">
        <v>386</v>
      </c>
      <c r="D130" s="85" t="s">
        <v>66</v>
      </c>
      <c r="E130" s="92" t="s">
        <v>170</v>
      </c>
      <c r="F130" s="70" t="s">
        <v>172</v>
      </c>
      <c r="G130" s="70" t="s">
        <v>180</v>
      </c>
      <c r="H130" s="71"/>
      <c r="I130" s="108"/>
      <c r="J130" s="253">
        <f>J131</f>
        <v>200</v>
      </c>
      <c r="K130" s="253">
        <f>K131</f>
        <v>104.9</v>
      </c>
      <c r="L130" s="254">
        <f t="shared" si="5"/>
        <v>0.5245000000000001</v>
      </c>
    </row>
    <row r="131" spans="1:12" ht="20.25">
      <c r="A131" s="60"/>
      <c r="B131" s="61"/>
      <c r="C131" s="109" t="s">
        <v>89</v>
      </c>
      <c r="D131" s="82" t="s">
        <v>66</v>
      </c>
      <c r="E131" s="73" t="s">
        <v>170</v>
      </c>
      <c r="F131" s="73" t="s">
        <v>172</v>
      </c>
      <c r="G131" s="73" t="s">
        <v>180</v>
      </c>
      <c r="H131" s="73" t="s">
        <v>90</v>
      </c>
      <c r="I131" s="82" t="s">
        <v>80</v>
      </c>
      <c r="J131" s="265">
        <v>200</v>
      </c>
      <c r="K131" s="265">
        <v>104.9</v>
      </c>
      <c r="L131" s="266">
        <f t="shared" si="5"/>
        <v>0.5245000000000001</v>
      </c>
    </row>
    <row r="132" spans="1:12" ht="141.75">
      <c r="A132" s="60"/>
      <c r="B132" s="61"/>
      <c r="C132" s="137" t="s">
        <v>387</v>
      </c>
      <c r="D132" s="69" t="s">
        <v>66</v>
      </c>
      <c r="E132" s="85" t="s">
        <v>170</v>
      </c>
      <c r="F132" s="69" t="s">
        <v>172</v>
      </c>
      <c r="G132" s="69" t="s">
        <v>181</v>
      </c>
      <c r="H132" s="139"/>
      <c r="I132" s="108"/>
      <c r="J132" s="253">
        <f>J133</f>
        <v>4021.4</v>
      </c>
      <c r="K132" s="253">
        <f>K133</f>
        <v>0</v>
      </c>
      <c r="L132" s="254">
        <f t="shared" si="5"/>
        <v>0</v>
      </c>
    </row>
    <row r="133" spans="1:12" ht="20.25">
      <c r="A133" s="60"/>
      <c r="B133" s="61"/>
      <c r="C133" s="122" t="s">
        <v>89</v>
      </c>
      <c r="D133" s="112" t="s">
        <v>66</v>
      </c>
      <c r="E133" s="112" t="s">
        <v>170</v>
      </c>
      <c r="F133" s="112" t="s">
        <v>172</v>
      </c>
      <c r="G133" s="112" t="s">
        <v>181</v>
      </c>
      <c r="H133" s="112" t="s">
        <v>90</v>
      </c>
      <c r="I133" s="112" t="s">
        <v>80</v>
      </c>
      <c r="J133" s="281">
        <v>4021.4</v>
      </c>
      <c r="K133" s="281">
        <v>0</v>
      </c>
      <c r="L133" s="282">
        <f t="shared" si="5"/>
        <v>0</v>
      </c>
    </row>
    <row r="134" spans="1:12" ht="20.25">
      <c r="A134" s="60"/>
      <c r="B134" s="61"/>
      <c r="C134" s="104" t="s">
        <v>103</v>
      </c>
      <c r="D134" s="63" t="s">
        <v>66</v>
      </c>
      <c r="E134" s="93" t="s">
        <v>170</v>
      </c>
      <c r="F134" s="105" t="s">
        <v>172</v>
      </c>
      <c r="G134" s="105" t="s">
        <v>104</v>
      </c>
      <c r="H134" s="106"/>
      <c r="I134" s="106"/>
      <c r="J134" s="277">
        <f>J135</f>
        <v>5449.8</v>
      </c>
      <c r="K134" s="277">
        <f>K135</f>
        <v>2337.7000000000003</v>
      </c>
      <c r="L134" s="278">
        <f t="shared" si="5"/>
        <v>0.42895152115673973</v>
      </c>
    </row>
    <row r="135" spans="1:12" ht="20.25">
      <c r="A135" s="60"/>
      <c r="B135" s="61"/>
      <c r="C135" s="104" t="s">
        <v>105</v>
      </c>
      <c r="D135" s="63" t="s">
        <v>66</v>
      </c>
      <c r="E135" s="93" t="s">
        <v>170</v>
      </c>
      <c r="F135" s="105" t="s">
        <v>172</v>
      </c>
      <c r="G135" s="105" t="s">
        <v>106</v>
      </c>
      <c r="H135" s="106"/>
      <c r="I135" s="106"/>
      <c r="J135" s="277">
        <f>J136+J140</f>
        <v>5449.8</v>
      </c>
      <c r="K135" s="277">
        <f>K136+K140</f>
        <v>2337.7000000000003</v>
      </c>
      <c r="L135" s="278">
        <f t="shared" si="5"/>
        <v>0.42895152115673973</v>
      </c>
    </row>
    <row r="136" spans="1:12" ht="40.5">
      <c r="A136" s="60"/>
      <c r="B136" s="61"/>
      <c r="C136" s="140" t="s">
        <v>388</v>
      </c>
      <c r="D136" s="76" t="s">
        <v>66</v>
      </c>
      <c r="E136" s="141" t="s">
        <v>170</v>
      </c>
      <c r="F136" s="75" t="s">
        <v>172</v>
      </c>
      <c r="G136" s="75" t="s">
        <v>182</v>
      </c>
      <c r="H136" s="142"/>
      <c r="I136" s="142"/>
      <c r="J136" s="283">
        <f>J137+J138+J139</f>
        <v>5025</v>
      </c>
      <c r="K136" s="283">
        <f>K137+K138+K139</f>
        <v>2257.1000000000004</v>
      </c>
      <c r="L136" s="284">
        <f t="shared" si="5"/>
        <v>0.4491741293532339</v>
      </c>
    </row>
    <row r="137" spans="1:12" ht="20.25">
      <c r="A137" s="60"/>
      <c r="B137" s="61"/>
      <c r="C137" s="122" t="s">
        <v>89</v>
      </c>
      <c r="D137" s="80" t="s">
        <v>66</v>
      </c>
      <c r="E137" s="80" t="s">
        <v>170</v>
      </c>
      <c r="F137" s="80" t="s">
        <v>172</v>
      </c>
      <c r="G137" s="80" t="s">
        <v>182</v>
      </c>
      <c r="H137" s="80" t="s">
        <v>90</v>
      </c>
      <c r="I137" s="80" t="s">
        <v>80</v>
      </c>
      <c r="J137" s="267">
        <v>2999.4</v>
      </c>
      <c r="K137" s="267">
        <v>805.2</v>
      </c>
      <c r="L137" s="268">
        <f t="shared" si="5"/>
        <v>0.2684536907381476</v>
      </c>
    </row>
    <row r="138" spans="1:12" ht="20.25">
      <c r="A138" s="60"/>
      <c r="B138" s="61"/>
      <c r="C138" s="122" t="s">
        <v>89</v>
      </c>
      <c r="D138" s="80" t="s">
        <v>66</v>
      </c>
      <c r="E138" s="80" t="s">
        <v>170</v>
      </c>
      <c r="F138" s="80" t="s">
        <v>172</v>
      </c>
      <c r="G138" s="80" t="s">
        <v>182</v>
      </c>
      <c r="H138" s="80" t="s">
        <v>90</v>
      </c>
      <c r="I138" s="80" t="s">
        <v>91</v>
      </c>
      <c r="J138" s="267">
        <f>1886.8+116</f>
        <v>2002.8</v>
      </c>
      <c r="K138" s="267">
        <v>1451.9</v>
      </c>
      <c r="L138" s="268">
        <f t="shared" si="5"/>
        <v>0.7249350908727782</v>
      </c>
    </row>
    <row r="139" spans="1:12" ht="20.25">
      <c r="A139" s="60"/>
      <c r="B139" s="61"/>
      <c r="C139" s="72" t="s">
        <v>92</v>
      </c>
      <c r="D139" s="82" t="s">
        <v>66</v>
      </c>
      <c r="E139" s="82" t="s">
        <v>170</v>
      </c>
      <c r="F139" s="82" t="s">
        <v>172</v>
      </c>
      <c r="G139" s="82" t="s">
        <v>182</v>
      </c>
      <c r="H139" s="82" t="s">
        <v>93</v>
      </c>
      <c r="I139" s="82" t="s">
        <v>80</v>
      </c>
      <c r="J139" s="265">
        <v>22.8</v>
      </c>
      <c r="K139" s="265">
        <v>0</v>
      </c>
      <c r="L139" s="266">
        <f t="shared" si="5"/>
        <v>0</v>
      </c>
    </row>
    <row r="140" spans="1:12" ht="81">
      <c r="A140" s="60"/>
      <c r="B140" s="61"/>
      <c r="C140" s="140" t="s">
        <v>389</v>
      </c>
      <c r="D140" s="76" t="s">
        <v>66</v>
      </c>
      <c r="E140" s="141" t="s">
        <v>170</v>
      </c>
      <c r="F140" s="75" t="s">
        <v>172</v>
      </c>
      <c r="G140" s="75" t="s">
        <v>390</v>
      </c>
      <c r="H140" s="142"/>
      <c r="I140" s="142"/>
      <c r="J140" s="283">
        <f>J141</f>
        <v>424.8</v>
      </c>
      <c r="K140" s="283">
        <f>K141</f>
        <v>80.6</v>
      </c>
      <c r="L140" s="284">
        <f t="shared" si="5"/>
        <v>0.18973634651600751</v>
      </c>
    </row>
    <row r="141" spans="1:12" ht="20.25">
      <c r="A141" s="60"/>
      <c r="B141" s="61"/>
      <c r="C141" s="122" t="s">
        <v>89</v>
      </c>
      <c r="D141" s="80" t="s">
        <v>66</v>
      </c>
      <c r="E141" s="80" t="s">
        <v>170</v>
      </c>
      <c r="F141" s="80" t="s">
        <v>172</v>
      </c>
      <c r="G141" s="80" t="s">
        <v>390</v>
      </c>
      <c r="H141" s="80" t="s">
        <v>90</v>
      </c>
      <c r="I141" s="80" t="s">
        <v>183</v>
      </c>
      <c r="J141" s="267">
        <v>424.8</v>
      </c>
      <c r="K141" s="267">
        <v>80.6</v>
      </c>
      <c r="L141" s="268">
        <f t="shared" si="5"/>
        <v>0.18973634651600751</v>
      </c>
    </row>
    <row r="142" spans="1:12" ht="20.25">
      <c r="A142" s="60"/>
      <c r="B142" s="61"/>
      <c r="C142" s="129" t="s">
        <v>184</v>
      </c>
      <c r="D142" s="75" t="s">
        <v>66</v>
      </c>
      <c r="E142" s="141" t="s">
        <v>170</v>
      </c>
      <c r="F142" s="75" t="s">
        <v>185</v>
      </c>
      <c r="G142" s="141"/>
      <c r="H142" s="141"/>
      <c r="I142" s="112"/>
      <c r="J142" s="285">
        <f>J143</f>
        <v>25.8</v>
      </c>
      <c r="K142" s="285">
        <f>K143</f>
        <v>18</v>
      </c>
      <c r="L142" s="286">
        <f t="shared" si="5"/>
        <v>0.6976744186046512</v>
      </c>
    </row>
    <row r="143" spans="1:12" ht="20.25">
      <c r="A143" s="60"/>
      <c r="B143" s="61"/>
      <c r="C143" s="104" t="s">
        <v>103</v>
      </c>
      <c r="D143" s="63" t="s">
        <v>66</v>
      </c>
      <c r="E143" s="93" t="s">
        <v>170</v>
      </c>
      <c r="F143" s="105" t="s">
        <v>185</v>
      </c>
      <c r="G143" s="105" t="s">
        <v>104</v>
      </c>
      <c r="H143" s="93"/>
      <c r="I143" s="63"/>
      <c r="J143" s="277">
        <f>J144</f>
        <v>25.8</v>
      </c>
      <c r="K143" s="277">
        <f>K144</f>
        <v>18</v>
      </c>
      <c r="L143" s="278">
        <f t="shared" si="5"/>
        <v>0.6976744186046512</v>
      </c>
    </row>
    <row r="144" spans="1:12" ht="20.25">
      <c r="A144" s="60"/>
      <c r="B144" s="61"/>
      <c r="C144" s="104" t="s">
        <v>105</v>
      </c>
      <c r="D144" s="63" t="s">
        <v>66</v>
      </c>
      <c r="E144" s="93" t="s">
        <v>170</v>
      </c>
      <c r="F144" s="105" t="s">
        <v>185</v>
      </c>
      <c r="G144" s="105" t="s">
        <v>106</v>
      </c>
      <c r="H144" s="106"/>
      <c r="I144" s="63"/>
      <c r="J144" s="277">
        <f>J146</f>
        <v>25.8</v>
      </c>
      <c r="K144" s="277">
        <f>K146</f>
        <v>18</v>
      </c>
      <c r="L144" s="278">
        <f t="shared" si="5"/>
        <v>0.6976744186046512</v>
      </c>
    </row>
    <row r="145" spans="1:12" ht="40.5">
      <c r="A145" s="60"/>
      <c r="B145" s="61"/>
      <c r="C145" s="143" t="s">
        <v>186</v>
      </c>
      <c r="D145" s="76" t="s">
        <v>66</v>
      </c>
      <c r="E145" s="141" t="s">
        <v>170</v>
      </c>
      <c r="F145" s="75" t="s">
        <v>185</v>
      </c>
      <c r="G145" s="75" t="s">
        <v>187</v>
      </c>
      <c r="H145" s="142"/>
      <c r="I145" s="76"/>
      <c r="J145" s="283">
        <f>J146</f>
        <v>25.8</v>
      </c>
      <c r="K145" s="283">
        <f>K146</f>
        <v>18</v>
      </c>
      <c r="L145" s="284">
        <f t="shared" si="5"/>
        <v>0.6976744186046512</v>
      </c>
    </row>
    <row r="146" spans="1:12" ht="20.25">
      <c r="A146" s="60"/>
      <c r="B146" s="61"/>
      <c r="C146" s="78" t="s">
        <v>87</v>
      </c>
      <c r="D146" s="80" t="s">
        <v>66</v>
      </c>
      <c r="E146" s="82" t="s">
        <v>170</v>
      </c>
      <c r="F146" s="82" t="s">
        <v>185</v>
      </c>
      <c r="G146" s="82" t="s">
        <v>187</v>
      </c>
      <c r="H146" s="82" t="s">
        <v>88</v>
      </c>
      <c r="I146" s="82" t="s">
        <v>80</v>
      </c>
      <c r="J146" s="265">
        <v>25.8</v>
      </c>
      <c r="K146" s="265">
        <v>18</v>
      </c>
      <c r="L146" s="266">
        <f aca="true" t="shared" si="7" ref="L146:L209">K146/J146</f>
        <v>0.6976744186046512</v>
      </c>
    </row>
    <row r="147" spans="1:12" ht="20.25">
      <c r="A147" s="60"/>
      <c r="B147" s="61"/>
      <c r="C147" s="104" t="s">
        <v>188</v>
      </c>
      <c r="D147" s="63" t="s">
        <v>66</v>
      </c>
      <c r="E147" s="93" t="s">
        <v>170</v>
      </c>
      <c r="F147" s="105" t="s">
        <v>189</v>
      </c>
      <c r="G147" s="106"/>
      <c r="H147" s="106"/>
      <c r="I147" s="106"/>
      <c r="J147" s="259">
        <f>J148+J151</f>
        <v>780</v>
      </c>
      <c r="K147" s="259">
        <f>K148+K151</f>
        <v>19</v>
      </c>
      <c r="L147" s="260">
        <f t="shared" si="7"/>
        <v>0.02435897435897436</v>
      </c>
    </row>
    <row r="148" spans="1:12" ht="40.5">
      <c r="A148" s="60"/>
      <c r="B148" s="61"/>
      <c r="C148" s="65" t="s">
        <v>190</v>
      </c>
      <c r="D148" s="88" t="s">
        <v>66</v>
      </c>
      <c r="E148" s="94" t="s">
        <v>170</v>
      </c>
      <c r="F148" s="63" t="s">
        <v>189</v>
      </c>
      <c r="G148" s="63" t="s">
        <v>191</v>
      </c>
      <c r="H148" s="95"/>
      <c r="I148" s="112"/>
      <c r="J148" s="279">
        <f>J149</f>
        <v>40</v>
      </c>
      <c r="K148" s="279">
        <f>K149</f>
        <v>19</v>
      </c>
      <c r="L148" s="280">
        <f t="shared" si="7"/>
        <v>0.475</v>
      </c>
    </row>
    <row r="149" spans="1:12" ht="81">
      <c r="A149" s="60"/>
      <c r="B149" s="61"/>
      <c r="C149" s="144" t="s">
        <v>391</v>
      </c>
      <c r="D149" s="70" t="s">
        <v>66</v>
      </c>
      <c r="E149" s="92" t="s">
        <v>170</v>
      </c>
      <c r="F149" s="70" t="s">
        <v>189</v>
      </c>
      <c r="G149" s="70" t="s">
        <v>192</v>
      </c>
      <c r="H149" s="97"/>
      <c r="I149" s="70"/>
      <c r="J149" s="253">
        <f>J150</f>
        <v>40</v>
      </c>
      <c r="K149" s="253">
        <f>K150</f>
        <v>19</v>
      </c>
      <c r="L149" s="254">
        <f t="shared" si="7"/>
        <v>0.475</v>
      </c>
    </row>
    <row r="150" spans="1:12" ht="40.5">
      <c r="A150" s="60"/>
      <c r="B150" s="61"/>
      <c r="C150" s="72" t="s">
        <v>353</v>
      </c>
      <c r="D150" s="82" t="s">
        <v>66</v>
      </c>
      <c r="E150" s="73" t="s">
        <v>170</v>
      </c>
      <c r="F150" s="73" t="s">
        <v>189</v>
      </c>
      <c r="G150" s="73" t="s">
        <v>192</v>
      </c>
      <c r="H150" s="73" t="s">
        <v>194</v>
      </c>
      <c r="I150" s="82" t="s">
        <v>80</v>
      </c>
      <c r="J150" s="265">
        <v>40</v>
      </c>
      <c r="K150" s="265">
        <v>19</v>
      </c>
      <c r="L150" s="266">
        <f t="shared" si="7"/>
        <v>0.475</v>
      </c>
    </row>
    <row r="151" spans="1:12" ht="20.25">
      <c r="A151" s="60"/>
      <c r="B151" s="61"/>
      <c r="C151" s="104" t="s">
        <v>103</v>
      </c>
      <c r="D151" s="63" t="s">
        <v>66</v>
      </c>
      <c r="E151" s="93" t="s">
        <v>170</v>
      </c>
      <c r="F151" s="105" t="s">
        <v>189</v>
      </c>
      <c r="G151" s="105" t="s">
        <v>104</v>
      </c>
      <c r="H151" s="93" t="s">
        <v>67</v>
      </c>
      <c r="I151" s="63"/>
      <c r="J151" s="277">
        <f>J152+J155</f>
        <v>740</v>
      </c>
      <c r="K151" s="277">
        <f>K152+K155</f>
        <v>0</v>
      </c>
      <c r="L151" s="278">
        <f t="shared" si="7"/>
        <v>0</v>
      </c>
    </row>
    <row r="152" spans="1:12" ht="20.25">
      <c r="A152" s="60"/>
      <c r="B152" s="61"/>
      <c r="C152" s="145" t="s">
        <v>195</v>
      </c>
      <c r="D152" s="88" t="s">
        <v>66</v>
      </c>
      <c r="E152" s="105" t="s">
        <v>170</v>
      </c>
      <c r="F152" s="105" t="s">
        <v>189</v>
      </c>
      <c r="G152" s="105" t="s">
        <v>106</v>
      </c>
      <c r="H152" s="105"/>
      <c r="I152" s="84"/>
      <c r="J152" s="245">
        <f>J153</f>
        <v>40</v>
      </c>
      <c r="K152" s="245">
        <f>K153</f>
        <v>0</v>
      </c>
      <c r="L152" s="246">
        <f t="shared" si="7"/>
        <v>0</v>
      </c>
    </row>
    <row r="153" spans="1:12" ht="40.5">
      <c r="A153" s="60"/>
      <c r="B153" s="61"/>
      <c r="C153" s="111" t="s">
        <v>196</v>
      </c>
      <c r="D153" s="70" t="s">
        <v>66</v>
      </c>
      <c r="E153" s="85" t="s">
        <v>170</v>
      </c>
      <c r="F153" s="69" t="s">
        <v>189</v>
      </c>
      <c r="G153" s="69" t="s">
        <v>197</v>
      </c>
      <c r="H153" s="108"/>
      <c r="I153" s="71"/>
      <c r="J153" s="253">
        <f>J154</f>
        <v>40</v>
      </c>
      <c r="K153" s="253">
        <f>K154</f>
        <v>0</v>
      </c>
      <c r="L153" s="254">
        <f t="shared" si="7"/>
        <v>0</v>
      </c>
    </row>
    <row r="154" spans="1:12" ht="20.25">
      <c r="A154" s="60"/>
      <c r="B154" s="61"/>
      <c r="C154" s="109" t="s">
        <v>89</v>
      </c>
      <c r="D154" s="82" t="s">
        <v>66</v>
      </c>
      <c r="E154" s="82" t="s">
        <v>170</v>
      </c>
      <c r="F154" s="82" t="s">
        <v>189</v>
      </c>
      <c r="G154" s="82" t="s">
        <v>197</v>
      </c>
      <c r="H154" s="82" t="s">
        <v>90</v>
      </c>
      <c r="I154" s="73" t="s">
        <v>80</v>
      </c>
      <c r="J154" s="265">
        <v>40</v>
      </c>
      <c r="K154" s="265">
        <v>0</v>
      </c>
      <c r="L154" s="266">
        <f t="shared" si="7"/>
        <v>0</v>
      </c>
    </row>
    <row r="155" spans="1:12" ht="40.5">
      <c r="A155" s="60"/>
      <c r="B155" s="61"/>
      <c r="C155" s="111" t="s">
        <v>198</v>
      </c>
      <c r="D155" s="70" t="s">
        <v>66</v>
      </c>
      <c r="E155" s="85" t="s">
        <v>170</v>
      </c>
      <c r="F155" s="69" t="s">
        <v>189</v>
      </c>
      <c r="G155" s="69" t="s">
        <v>199</v>
      </c>
      <c r="H155" s="108"/>
      <c r="I155" s="71"/>
      <c r="J155" s="253">
        <f>J156</f>
        <v>700</v>
      </c>
      <c r="K155" s="253">
        <f>K156</f>
        <v>0</v>
      </c>
      <c r="L155" s="254">
        <f t="shared" si="7"/>
        <v>0</v>
      </c>
    </row>
    <row r="156" spans="1:12" ht="20.25">
      <c r="A156" s="60"/>
      <c r="B156" s="61"/>
      <c r="C156" s="109" t="s">
        <v>89</v>
      </c>
      <c r="D156" s="82" t="s">
        <v>66</v>
      </c>
      <c r="E156" s="82" t="s">
        <v>170</v>
      </c>
      <c r="F156" s="82" t="s">
        <v>189</v>
      </c>
      <c r="G156" s="82" t="s">
        <v>199</v>
      </c>
      <c r="H156" s="82" t="s">
        <v>90</v>
      </c>
      <c r="I156" s="73" t="s">
        <v>91</v>
      </c>
      <c r="J156" s="265">
        <v>700</v>
      </c>
      <c r="K156" s="265">
        <v>0</v>
      </c>
      <c r="L156" s="266">
        <f t="shared" si="7"/>
        <v>0</v>
      </c>
    </row>
    <row r="157" spans="1:12" ht="20.25">
      <c r="A157" s="60"/>
      <c r="B157" s="61"/>
      <c r="C157" s="110" t="s">
        <v>200</v>
      </c>
      <c r="D157" s="63" t="s">
        <v>66</v>
      </c>
      <c r="E157" s="85" t="s">
        <v>201</v>
      </c>
      <c r="F157" s="85"/>
      <c r="G157" s="85" t="s">
        <v>67</v>
      </c>
      <c r="H157" s="85" t="s">
        <v>67</v>
      </c>
      <c r="I157" s="63" t="s">
        <v>67</v>
      </c>
      <c r="J157" s="253">
        <f>J158+J194+J215</f>
        <v>58319.3</v>
      </c>
      <c r="K157" s="253">
        <f>K158+K194+K215</f>
        <v>29845.5</v>
      </c>
      <c r="L157" s="254">
        <f t="shared" si="7"/>
        <v>0.5117602577534367</v>
      </c>
    </row>
    <row r="158" spans="1:12" ht="20.25">
      <c r="A158" s="60"/>
      <c r="B158" s="61"/>
      <c r="C158" s="146" t="s">
        <v>202</v>
      </c>
      <c r="D158" s="63" t="s">
        <v>66</v>
      </c>
      <c r="E158" s="92" t="s">
        <v>201</v>
      </c>
      <c r="F158" s="70" t="s">
        <v>203</v>
      </c>
      <c r="G158" s="92" t="s">
        <v>67</v>
      </c>
      <c r="H158" s="92" t="s">
        <v>67</v>
      </c>
      <c r="I158" s="63"/>
      <c r="J158" s="255">
        <f>J175+J159</f>
        <v>42924.5</v>
      </c>
      <c r="K158" s="255">
        <f>K175+K159</f>
        <v>23358.4</v>
      </c>
      <c r="L158" s="256">
        <f t="shared" si="7"/>
        <v>0.5441740730818064</v>
      </c>
    </row>
    <row r="159" spans="1:12" ht="60.75">
      <c r="A159" s="60"/>
      <c r="B159" s="61"/>
      <c r="C159" s="104" t="s">
        <v>204</v>
      </c>
      <c r="D159" s="63" t="s">
        <v>66</v>
      </c>
      <c r="E159" s="63" t="s">
        <v>201</v>
      </c>
      <c r="F159" s="63" t="s">
        <v>203</v>
      </c>
      <c r="G159" s="63" t="s">
        <v>205</v>
      </c>
      <c r="H159" s="133"/>
      <c r="I159" s="63"/>
      <c r="J159" s="287">
        <f>J160+J162+J164+J166+J169</f>
        <v>36010.5</v>
      </c>
      <c r="K159" s="287">
        <f>K160+K162+K164+K166+K169</f>
        <v>21195.5</v>
      </c>
      <c r="L159" s="288">
        <f t="shared" si="7"/>
        <v>0.5885922161591758</v>
      </c>
    </row>
    <row r="160" spans="1:12" ht="101.25" hidden="1">
      <c r="A160" s="60"/>
      <c r="B160" s="61"/>
      <c r="C160" s="91" t="s">
        <v>392</v>
      </c>
      <c r="D160" s="70" t="s">
        <v>66</v>
      </c>
      <c r="E160" s="70" t="s">
        <v>201</v>
      </c>
      <c r="F160" s="70" t="s">
        <v>203</v>
      </c>
      <c r="G160" s="70" t="s">
        <v>393</v>
      </c>
      <c r="H160" s="71"/>
      <c r="I160" s="70"/>
      <c r="J160" s="289">
        <f>J161</f>
        <v>0</v>
      </c>
      <c r="K160" s="289">
        <f>K161</f>
        <v>0</v>
      </c>
      <c r="L160" s="290" t="e">
        <f t="shared" si="7"/>
        <v>#DIV/0!</v>
      </c>
    </row>
    <row r="161" spans="1:12" ht="40.5" hidden="1">
      <c r="A161" s="60"/>
      <c r="B161" s="61"/>
      <c r="C161" s="122" t="s">
        <v>162</v>
      </c>
      <c r="D161" s="118" t="s">
        <v>66</v>
      </c>
      <c r="E161" s="147" t="s">
        <v>201</v>
      </c>
      <c r="F161" s="147" t="s">
        <v>203</v>
      </c>
      <c r="G161" s="147" t="s">
        <v>393</v>
      </c>
      <c r="H161" s="147" t="s">
        <v>163</v>
      </c>
      <c r="I161" s="118" t="s">
        <v>164</v>
      </c>
      <c r="J161" s="217">
        <v>0</v>
      </c>
      <c r="K161" s="217">
        <v>0</v>
      </c>
      <c r="L161" s="218" t="e">
        <f t="shared" si="7"/>
        <v>#DIV/0!</v>
      </c>
    </row>
    <row r="162" spans="1:12" ht="101.25" hidden="1">
      <c r="A162" s="60"/>
      <c r="B162" s="61"/>
      <c r="C162" s="148" t="s">
        <v>394</v>
      </c>
      <c r="D162" s="149" t="s">
        <v>66</v>
      </c>
      <c r="E162" s="149" t="s">
        <v>201</v>
      </c>
      <c r="F162" s="149" t="s">
        <v>203</v>
      </c>
      <c r="G162" s="149" t="s">
        <v>395</v>
      </c>
      <c r="H162" s="80"/>
      <c r="I162" s="80"/>
      <c r="J162" s="291">
        <f>J163</f>
        <v>0</v>
      </c>
      <c r="K162" s="291">
        <f>K163</f>
        <v>0</v>
      </c>
      <c r="L162" s="292" t="e">
        <f t="shared" si="7"/>
        <v>#DIV/0!</v>
      </c>
    </row>
    <row r="163" spans="1:12" ht="40.5" hidden="1">
      <c r="A163" s="60"/>
      <c r="B163" s="61"/>
      <c r="C163" s="189" t="s">
        <v>162</v>
      </c>
      <c r="D163" s="135" t="s">
        <v>66</v>
      </c>
      <c r="E163" s="135" t="s">
        <v>201</v>
      </c>
      <c r="F163" s="135" t="s">
        <v>203</v>
      </c>
      <c r="G163" s="135" t="s">
        <v>395</v>
      </c>
      <c r="H163" s="135" t="s">
        <v>163</v>
      </c>
      <c r="I163" s="135" t="s">
        <v>164</v>
      </c>
      <c r="J163" s="293">
        <v>0</v>
      </c>
      <c r="K163" s="293">
        <v>0</v>
      </c>
      <c r="L163" s="294" t="e">
        <f t="shared" si="7"/>
        <v>#DIV/0!</v>
      </c>
    </row>
    <row r="164" spans="1:12" ht="81">
      <c r="A164" s="60"/>
      <c r="B164" s="61"/>
      <c r="C164" s="150" t="s">
        <v>396</v>
      </c>
      <c r="D164" s="149" t="s">
        <v>66</v>
      </c>
      <c r="E164" s="151" t="s">
        <v>201</v>
      </c>
      <c r="F164" s="151" t="s">
        <v>203</v>
      </c>
      <c r="G164" s="151" t="s">
        <v>206</v>
      </c>
      <c r="H164" s="79"/>
      <c r="I164" s="80"/>
      <c r="J164" s="295">
        <f>J165</f>
        <v>300</v>
      </c>
      <c r="K164" s="295">
        <f>K165</f>
        <v>0</v>
      </c>
      <c r="L164" s="296">
        <f t="shared" si="7"/>
        <v>0</v>
      </c>
    </row>
    <row r="165" spans="1:12" ht="20.25">
      <c r="A165" s="60"/>
      <c r="B165" s="61"/>
      <c r="C165" s="109" t="s">
        <v>89</v>
      </c>
      <c r="D165" s="82" t="s">
        <v>66</v>
      </c>
      <c r="E165" s="73" t="s">
        <v>201</v>
      </c>
      <c r="F165" s="73" t="s">
        <v>203</v>
      </c>
      <c r="G165" s="73" t="s">
        <v>206</v>
      </c>
      <c r="H165" s="73" t="s">
        <v>90</v>
      </c>
      <c r="I165" s="73" t="s">
        <v>80</v>
      </c>
      <c r="J165" s="297">
        <v>300</v>
      </c>
      <c r="K165" s="297">
        <v>0</v>
      </c>
      <c r="L165" s="298">
        <f t="shared" si="7"/>
        <v>0</v>
      </c>
    </row>
    <row r="166" spans="1:12" ht="101.25">
      <c r="A166" s="60"/>
      <c r="B166" s="61"/>
      <c r="C166" s="91" t="s">
        <v>397</v>
      </c>
      <c r="D166" s="69" t="s">
        <v>66</v>
      </c>
      <c r="E166" s="69" t="s">
        <v>201</v>
      </c>
      <c r="F166" s="69" t="s">
        <v>203</v>
      </c>
      <c r="G166" s="69" t="s">
        <v>207</v>
      </c>
      <c r="H166" s="108"/>
      <c r="I166" s="108"/>
      <c r="J166" s="299">
        <f>J168+J167</f>
        <v>15919.900000000001</v>
      </c>
      <c r="K166" s="299">
        <f>K168+K167</f>
        <v>11127.6</v>
      </c>
      <c r="L166" s="300">
        <f t="shared" si="7"/>
        <v>0.6989742397879384</v>
      </c>
    </row>
    <row r="167" spans="1:12" ht="40.5">
      <c r="A167" s="60"/>
      <c r="B167" s="61"/>
      <c r="C167" s="81" t="s">
        <v>162</v>
      </c>
      <c r="D167" s="80" t="s">
        <v>66</v>
      </c>
      <c r="E167" s="80" t="s">
        <v>201</v>
      </c>
      <c r="F167" s="80" t="s">
        <v>203</v>
      </c>
      <c r="G167" s="80" t="s">
        <v>207</v>
      </c>
      <c r="H167" s="80" t="s">
        <v>163</v>
      </c>
      <c r="I167" s="80" t="s">
        <v>208</v>
      </c>
      <c r="J167" s="215">
        <v>10661.2</v>
      </c>
      <c r="K167" s="215">
        <v>6360.5</v>
      </c>
      <c r="L167" s="216">
        <f t="shared" si="7"/>
        <v>0.596602633849848</v>
      </c>
    </row>
    <row r="168" spans="1:12" ht="40.5">
      <c r="A168" s="60"/>
      <c r="B168" s="61"/>
      <c r="C168" s="72" t="s">
        <v>162</v>
      </c>
      <c r="D168" s="82" t="s">
        <v>66</v>
      </c>
      <c r="E168" s="82" t="s">
        <v>201</v>
      </c>
      <c r="F168" s="82" t="s">
        <v>203</v>
      </c>
      <c r="G168" s="82" t="s">
        <v>207</v>
      </c>
      <c r="H168" s="82" t="s">
        <v>163</v>
      </c>
      <c r="I168" s="82" t="s">
        <v>209</v>
      </c>
      <c r="J168" s="209">
        <v>5258.7</v>
      </c>
      <c r="K168" s="209">
        <v>4767.1</v>
      </c>
      <c r="L168" s="210">
        <f t="shared" si="7"/>
        <v>0.9065168197463253</v>
      </c>
    </row>
    <row r="169" spans="1:12" ht="101.25">
      <c r="A169" s="60"/>
      <c r="B169" s="61"/>
      <c r="C169" s="148" t="s">
        <v>397</v>
      </c>
      <c r="D169" s="75" t="s">
        <v>66</v>
      </c>
      <c r="E169" s="75" t="s">
        <v>201</v>
      </c>
      <c r="F169" s="75" t="s">
        <v>203</v>
      </c>
      <c r="G169" s="75" t="s">
        <v>210</v>
      </c>
      <c r="H169" s="142"/>
      <c r="I169" s="142"/>
      <c r="J169" s="301">
        <f>J171+J172+J174+J170+J173</f>
        <v>19790.6</v>
      </c>
      <c r="K169" s="301">
        <f>K171+K172+K174+K170+K173</f>
        <v>10067.9</v>
      </c>
      <c r="L169" s="302">
        <f t="shared" si="7"/>
        <v>0.5087213121380858</v>
      </c>
    </row>
    <row r="170" spans="1:12" ht="40.5">
      <c r="A170" s="60"/>
      <c r="B170" s="61"/>
      <c r="C170" s="81" t="s">
        <v>162</v>
      </c>
      <c r="D170" s="80" t="s">
        <v>66</v>
      </c>
      <c r="E170" s="80" t="s">
        <v>201</v>
      </c>
      <c r="F170" s="80" t="s">
        <v>203</v>
      </c>
      <c r="G170" s="80" t="s">
        <v>210</v>
      </c>
      <c r="H170" s="80" t="s">
        <v>163</v>
      </c>
      <c r="I170" s="80" t="s">
        <v>208</v>
      </c>
      <c r="J170" s="215">
        <v>3620.4</v>
      </c>
      <c r="K170" s="215">
        <v>0</v>
      </c>
      <c r="L170" s="216">
        <f t="shared" si="7"/>
        <v>0</v>
      </c>
    </row>
    <row r="171" spans="1:12" ht="40.5">
      <c r="A171" s="60"/>
      <c r="B171" s="61"/>
      <c r="C171" s="81" t="s">
        <v>162</v>
      </c>
      <c r="D171" s="80" t="s">
        <v>66</v>
      </c>
      <c r="E171" s="80" t="s">
        <v>201</v>
      </c>
      <c r="F171" s="80" t="s">
        <v>203</v>
      </c>
      <c r="G171" s="80" t="s">
        <v>210</v>
      </c>
      <c r="H171" s="80" t="s">
        <v>163</v>
      </c>
      <c r="I171" s="80" t="s">
        <v>209</v>
      </c>
      <c r="J171" s="215">
        <v>9406</v>
      </c>
      <c r="K171" s="215">
        <v>9008.1</v>
      </c>
      <c r="L171" s="216">
        <f t="shared" si="7"/>
        <v>0.9576972145439082</v>
      </c>
    </row>
    <row r="172" spans="1:12" ht="40.5">
      <c r="A172" s="60"/>
      <c r="B172" s="61"/>
      <c r="C172" s="81" t="s">
        <v>162</v>
      </c>
      <c r="D172" s="80" t="s">
        <v>66</v>
      </c>
      <c r="E172" s="80" t="s">
        <v>201</v>
      </c>
      <c r="F172" s="80" t="s">
        <v>203</v>
      </c>
      <c r="G172" s="80" t="s">
        <v>210</v>
      </c>
      <c r="H172" s="80" t="s">
        <v>163</v>
      </c>
      <c r="I172" s="80" t="s">
        <v>164</v>
      </c>
      <c r="J172" s="215">
        <f>3423.4+153.7</f>
        <v>3577.1</v>
      </c>
      <c r="K172" s="215">
        <v>0</v>
      </c>
      <c r="L172" s="216">
        <f t="shared" si="7"/>
        <v>0</v>
      </c>
    </row>
    <row r="173" spans="1:12" ht="40.5">
      <c r="A173" s="60"/>
      <c r="B173" s="61"/>
      <c r="C173" s="81" t="s">
        <v>162</v>
      </c>
      <c r="D173" s="80" t="s">
        <v>66</v>
      </c>
      <c r="E173" s="80" t="s">
        <v>201</v>
      </c>
      <c r="F173" s="80" t="s">
        <v>203</v>
      </c>
      <c r="G173" s="80" t="s">
        <v>210</v>
      </c>
      <c r="H173" s="80" t="s">
        <v>163</v>
      </c>
      <c r="I173" s="80" t="s">
        <v>339</v>
      </c>
      <c r="J173" s="215">
        <v>1333.6</v>
      </c>
      <c r="K173" s="215">
        <v>1059.8</v>
      </c>
      <c r="L173" s="216">
        <f t="shared" si="7"/>
        <v>0.7946910617876425</v>
      </c>
    </row>
    <row r="174" spans="1:12" ht="40.5">
      <c r="A174" s="60"/>
      <c r="B174" s="61"/>
      <c r="C174" s="72" t="s">
        <v>162</v>
      </c>
      <c r="D174" s="82" t="s">
        <v>66</v>
      </c>
      <c r="E174" s="82" t="s">
        <v>201</v>
      </c>
      <c r="F174" s="82" t="s">
        <v>203</v>
      </c>
      <c r="G174" s="82" t="s">
        <v>210</v>
      </c>
      <c r="H174" s="82" t="s">
        <v>163</v>
      </c>
      <c r="I174" s="82" t="s">
        <v>342</v>
      </c>
      <c r="J174" s="209">
        <v>1853.5</v>
      </c>
      <c r="K174" s="209">
        <v>0</v>
      </c>
      <c r="L174" s="210">
        <f t="shared" si="7"/>
        <v>0</v>
      </c>
    </row>
    <row r="175" spans="1:12" ht="20.25">
      <c r="A175" s="60"/>
      <c r="B175" s="61"/>
      <c r="C175" s="152" t="s">
        <v>103</v>
      </c>
      <c r="D175" s="88" t="s">
        <v>66</v>
      </c>
      <c r="E175" s="64" t="s">
        <v>201</v>
      </c>
      <c r="F175" s="64" t="s">
        <v>203</v>
      </c>
      <c r="G175" s="64" t="s">
        <v>104</v>
      </c>
      <c r="H175" s="64"/>
      <c r="I175" s="84"/>
      <c r="J175" s="201">
        <f>J176</f>
        <v>6913.999999999999</v>
      </c>
      <c r="K175" s="201">
        <f>K176</f>
        <v>2162.8999999999996</v>
      </c>
      <c r="L175" s="202">
        <f t="shared" si="7"/>
        <v>0.3128290425224183</v>
      </c>
    </row>
    <row r="176" spans="1:12" ht="20.25">
      <c r="A176" s="60"/>
      <c r="B176" s="61"/>
      <c r="C176" s="146" t="s">
        <v>105</v>
      </c>
      <c r="D176" s="105" t="s">
        <v>66</v>
      </c>
      <c r="E176" s="63" t="s">
        <v>201</v>
      </c>
      <c r="F176" s="63" t="s">
        <v>203</v>
      </c>
      <c r="G176" s="63" t="s">
        <v>106</v>
      </c>
      <c r="H176" s="63"/>
      <c r="I176" s="95"/>
      <c r="J176" s="245">
        <f>J186+J177+J180+J182+J188+J190+J184+J192</f>
        <v>6913.999999999999</v>
      </c>
      <c r="K176" s="245">
        <f>K186+K177+K180+K182+K188+K190+K184+K192</f>
        <v>2162.8999999999996</v>
      </c>
      <c r="L176" s="246">
        <f t="shared" si="7"/>
        <v>0.3128290425224183</v>
      </c>
    </row>
    <row r="177" spans="1:12" ht="60.75">
      <c r="A177" s="60"/>
      <c r="B177" s="61"/>
      <c r="C177" s="140" t="s">
        <v>213</v>
      </c>
      <c r="D177" s="75" t="s">
        <v>66</v>
      </c>
      <c r="E177" s="76" t="s">
        <v>201</v>
      </c>
      <c r="F177" s="76" t="s">
        <v>203</v>
      </c>
      <c r="G177" s="76" t="s">
        <v>214</v>
      </c>
      <c r="H177" s="76"/>
      <c r="I177" s="77"/>
      <c r="J177" s="303">
        <f>J178+J179</f>
        <v>783.8</v>
      </c>
      <c r="K177" s="303">
        <f>K178+K179</f>
        <v>783.8</v>
      </c>
      <c r="L177" s="304">
        <f t="shared" si="7"/>
        <v>1</v>
      </c>
    </row>
    <row r="178" spans="1:12" ht="40.5">
      <c r="A178" s="60"/>
      <c r="B178" s="61"/>
      <c r="C178" s="153" t="s">
        <v>353</v>
      </c>
      <c r="D178" s="118" t="s">
        <v>66</v>
      </c>
      <c r="E178" s="147" t="s">
        <v>201</v>
      </c>
      <c r="F178" s="147" t="s">
        <v>203</v>
      </c>
      <c r="G178" s="147" t="s">
        <v>214</v>
      </c>
      <c r="H178" s="147" t="s">
        <v>194</v>
      </c>
      <c r="I178" s="147" t="s">
        <v>80</v>
      </c>
      <c r="J178" s="305">
        <v>430</v>
      </c>
      <c r="K178" s="305">
        <v>430</v>
      </c>
      <c r="L178" s="306">
        <f t="shared" si="7"/>
        <v>1</v>
      </c>
    </row>
    <row r="179" spans="1:12" ht="40.5">
      <c r="A179" s="60"/>
      <c r="B179" s="61"/>
      <c r="C179" s="153" t="s">
        <v>353</v>
      </c>
      <c r="D179" s="118" t="s">
        <v>66</v>
      </c>
      <c r="E179" s="147" t="s">
        <v>201</v>
      </c>
      <c r="F179" s="147" t="s">
        <v>203</v>
      </c>
      <c r="G179" s="147" t="s">
        <v>214</v>
      </c>
      <c r="H179" s="147" t="s">
        <v>194</v>
      </c>
      <c r="I179" s="147" t="s">
        <v>91</v>
      </c>
      <c r="J179" s="305">
        <f>40.3+313.5</f>
        <v>353.8</v>
      </c>
      <c r="K179" s="305">
        <f>40.3+313.5</f>
        <v>353.8</v>
      </c>
      <c r="L179" s="306">
        <f t="shared" si="7"/>
        <v>1</v>
      </c>
    </row>
    <row r="180" spans="1:12" ht="60.75">
      <c r="A180" s="60"/>
      <c r="B180" s="61"/>
      <c r="C180" s="111" t="s">
        <v>215</v>
      </c>
      <c r="D180" s="69" t="s">
        <v>66</v>
      </c>
      <c r="E180" s="69" t="s">
        <v>201</v>
      </c>
      <c r="F180" s="69" t="s">
        <v>203</v>
      </c>
      <c r="G180" s="69" t="s">
        <v>216</v>
      </c>
      <c r="H180" s="108"/>
      <c r="I180" s="108"/>
      <c r="J180" s="307">
        <f>J181</f>
        <v>1043</v>
      </c>
      <c r="K180" s="307">
        <f>K181</f>
        <v>0</v>
      </c>
      <c r="L180" s="308">
        <f t="shared" si="7"/>
        <v>0</v>
      </c>
    </row>
    <row r="181" spans="1:12" ht="40.5">
      <c r="A181" s="60"/>
      <c r="B181" s="61"/>
      <c r="C181" s="109" t="s">
        <v>217</v>
      </c>
      <c r="D181" s="82" t="s">
        <v>66</v>
      </c>
      <c r="E181" s="82" t="s">
        <v>201</v>
      </c>
      <c r="F181" s="82" t="s">
        <v>203</v>
      </c>
      <c r="G181" s="82" t="s">
        <v>216</v>
      </c>
      <c r="H181" s="82" t="s">
        <v>218</v>
      </c>
      <c r="I181" s="112" t="s">
        <v>80</v>
      </c>
      <c r="J181" s="309">
        <v>1043</v>
      </c>
      <c r="K181" s="309">
        <v>0</v>
      </c>
      <c r="L181" s="310">
        <f t="shared" si="7"/>
        <v>0</v>
      </c>
    </row>
    <row r="182" spans="1:12" ht="40.5">
      <c r="A182" s="60"/>
      <c r="B182" s="61"/>
      <c r="C182" s="154" t="s">
        <v>219</v>
      </c>
      <c r="D182" s="69" t="s">
        <v>66</v>
      </c>
      <c r="E182" s="70" t="s">
        <v>201</v>
      </c>
      <c r="F182" s="70" t="s">
        <v>203</v>
      </c>
      <c r="G182" s="70" t="s">
        <v>220</v>
      </c>
      <c r="H182" s="71"/>
      <c r="I182" s="71"/>
      <c r="J182" s="307">
        <f>J183</f>
        <v>114.1</v>
      </c>
      <c r="K182" s="307">
        <f>K183</f>
        <v>61.2</v>
      </c>
      <c r="L182" s="308">
        <f t="shared" si="7"/>
        <v>0.5363716038562665</v>
      </c>
    </row>
    <row r="183" spans="1:12" ht="20.25">
      <c r="A183" s="60"/>
      <c r="B183" s="61"/>
      <c r="C183" s="109" t="s">
        <v>221</v>
      </c>
      <c r="D183" s="82" t="s">
        <v>66</v>
      </c>
      <c r="E183" s="73" t="s">
        <v>201</v>
      </c>
      <c r="F183" s="73" t="s">
        <v>203</v>
      </c>
      <c r="G183" s="73" t="s">
        <v>220</v>
      </c>
      <c r="H183" s="73" t="s">
        <v>90</v>
      </c>
      <c r="I183" s="73" t="s">
        <v>80</v>
      </c>
      <c r="J183" s="311">
        <v>114.1</v>
      </c>
      <c r="K183" s="311">
        <v>61.2</v>
      </c>
      <c r="L183" s="312">
        <f t="shared" si="7"/>
        <v>0.5363716038562665</v>
      </c>
    </row>
    <row r="184" spans="1:12" ht="40.5">
      <c r="A184" s="60"/>
      <c r="B184" s="61"/>
      <c r="C184" s="154" t="s">
        <v>398</v>
      </c>
      <c r="D184" s="69" t="s">
        <v>66</v>
      </c>
      <c r="E184" s="70" t="s">
        <v>201</v>
      </c>
      <c r="F184" s="70" t="s">
        <v>203</v>
      </c>
      <c r="G184" s="70" t="s">
        <v>399</v>
      </c>
      <c r="H184" s="71"/>
      <c r="I184" s="71"/>
      <c r="J184" s="307">
        <f>J185</f>
        <v>200</v>
      </c>
      <c r="K184" s="307">
        <f>K185</f>
        <v>0</v>
      </c>
      <c r="L184" s="308">
        <f t="shared" si="7"/>
        <v>0</v>
      </c>
    </row>
    <row r="185" spans="1:12" ht="20.25">
      <c r="A185" s="60"/>
      <c r="B185" s="61"/>
      <c r="C185" s="109" t="s">
        <v>221</v>
      </c>
      <c r="D185" s="82" t="s">
        <v>66</v>
      </c>
      <c r="E185" s="73" t="s">
        <v>201</v>
      </c>
      <c r="F185" s="73" t="s">
        <v>203</v>
      </c>
      <c r="G185" s="73" t="s">
        <v>399</v>
      </c>
      <c r="H185" s="73" t="s">
        <v>90</v>
      </c>
      <c r="I185" s="73" t="s">
        <v>91</v>
      </c>
      <c r="J185" s="311">
        <v>200</v>
      </c>
      <c r="K185" s="311">
        <v>0</v>
      </c>
      <c r="L185" s="312">
        <f t="shared" si="7"/>
        <v>0</v>
      </c>
    </row>
    <row r="186" spans="1:12" ht="40.5">
      <c r="A186" s="60"/>
      <c r="B186" s="61"/>
      <c r="C186" s="155" t="s">
        <v>211</v>
      </c>
      <c r="D186" s="149" t="s">
        <v>66</v>
      </c>
      <c r="E186" s="151" t="s">
        <v>201</v>
      </c>
      <c r="F186" s="151" t="s">
        <v>203</v>
      </c>
      <c r="G186" s="151" t="s">
        <v>212</v>
      </c>
      <c r="H186" s="151"/>
      <c r="I186" s="77"/>
      <c r="J186" s="313">
        <f>J187</f>
        <v>1038.1</v>
      </c>
      <c r="K186" s="313">
        <f>K187</f>
        <v>568.4</v>
      </c>
      <c r="L186" s="314">
        <f t="shared" si="7"/>
        <v>0.5475387727579232</v>
      </c>
    </row>
    <row r="187" spans="1:12" ht="40.5">
      <c r="A187" s="60"/>
      <c r="B187" s="61"/>
      <c r="C187" s="109" t="s">
        <v>162</v>
      </c>
      <c r="D187" s="82" t="s">
        <v>66</v>
      </c>
      <c r="E187" s="82" t="s">
        <v>201</v>
      </c>
      <c r="F187" s="82" t="s">
        <v>203</v>
      </c>
      <c r="G187" s="82" t="s">
        <v>212</v>
      </c>
      <c r="H187" s="73" t="s">
        <v>163</v>
      </c>
      <c r="I187" s="73" t="s">
        <v>80</v>
      </c>
      <c r="J187" s="297">
        <v>1038.1</v>
      </c>
      <c r="K187" s="297">
        <v>568.4</v>
      </c>
      <c r="L187" s="298">
        <f t="shared" si="7"/>
        <v>0.5475387727579232</v>
      </c>
    </row>
    <row r="188" spans="1:12" ht="60.75">
      <c r="A188" s="60"/>
      <c r="B188" s="61"/>
      <c r="C188" s="195" t="s">
        <v>420</v>
      </c>
      <c r="D188" s="75" t="s">
        <v>66</v>
      </c>
      <c r="E188" s="76" t="s">
        <v>201</v>
      </c>
      <c r="F188" s="76" t="s">
        <v>203</v>
      </c>
      <c r="G188" s="76" t="s">
        <v>413</v>
      </c>
      <c r="H188" s="76"/>
      <c r="I188" s="77"/>
      <c r="J188" s="313">
        <f>J189</f>
        <v>1604.4</v>
      </c>
      <c r="K188" s="313">
        <f>K189</f>
        <v>0</v>
      </c>
      <c r="L188" s="314">
        <f t="shared" si="7"/>
        <v>0</v>
      </c>
    </row>
    <row r="189" spans="1:12" ht="40.5">
      <c r="A189" s="60"/>
      <c r="B189" s="61"/>
      <c r="C189" s="122" t="s">
        <v>355</v>
      </c>
      <c r="D189" s="80" t="s">
        <v>66</v>
      </c>
      <c r="E189" s="80" t="s">
        <v>201</v>
      </c>
      <c r="F189" s="80" t="s">
        <v>203</v>
      </c>
      <c r="G189" s="80" t="s">
        <v>414</v>
      </c>
      <c r="H189" s="79" t="s">
        <v>356</v>
      </c>
      <c r="I189" s="79" t="s">
        <v>344</v>
      </c>
      <c r="J189" s="315">
        <v>1604.4</v>
      </c>
      <c r="K189" s="315">
        <v>0</v>
      </c>
      <c r="L189" s="316">
        <f t="shared" si="7"/>
        <v>0</v>
      </c>
    </row>
    <row r="190" spans="1:12" ht="81">
      <c r="A190" s="60"/>
      <c r="B190" s="61"/>
      <c r="C190" s="155" t="s">
        <v>400</v>
      </c>
      <c r="D190" s="75" t="s">
        <v>66</v>
      </c>
      <c r="E190" s="76" t="s">
        <v>201</v>
      </c>
      <c r="F190" s="76" t="s">
        <v>203</v>
      </c>
      <c r="G190" s="76" t="s">
        <v>354</v>
      </c>
      <c r="H190" s="76"/>
      <c r="I190" s="77"/>
      <c r="J190" s="313">
        <f>J191</f>
        <v>84.4</v>
      </c>
      <c r="K190" s="313">
        <f>K191</f>
        <v>0</v>
      </c>
      <c r="L190" s="314">
        <f t="shared" si="7"/>
        <v>0</v>
      </c>
    </row>
    <row r="191" spans="1:12" ht="40.5">
      <c r="A191" s="60"/>
      <c r="B191" s="61"/>
      <c r="C191" s="122" t="s">
        <v>355</v>
      </c>
      <c r="D191" s="80" t="s">
        <v>66</v>
      </c>
      <c r="E191" s="80" t="s">
        <v>201</v>
      </c>
      <c r="F191" s="80" t="s">
        <v>203</v>
      </c>
      <c r="G191" s="80" t="s">
        <v>354</v>
      </c>
      <c r="H191" s="79" t="s">
        <v>356</v>
      </c>
      <c r="I191" s="79" t="s">
        <v>164</v>
      </c>
      <c r="J191" s="315">
        <v>84.4</v>
      </c>
      <c r="K191" s="315">
        <v>0</v>
      </c>
      <c r="L191" s="316">
        <f t="shared" si="7"/>
        <v>0</v>
      </c>
    </row>
    <row r="192" spans="1:12" ht="40.5">
      <c r="A192" s="60"/>
      <c r="B192" s="61"/>
      <c r="C192" s="155" t="s">
        <v>401</v>
      </c>
      <c r="D192" s="149" t="s">
        <v>66</v>
      </c>
      <c r="E192" s="151" t="s">
        <v>201</v>
      </c>
      <c r="F192" s="151" t="s">
        <v>203</v>
      </c>
      <c r="G192" s="151" t="s">
        <v>402</v>
      </c>
      <c r="H192" s="151"/>
      <c r="I192" s="77"/>
      <c r="J192" s="313">
        <f>J193</f>
        <v>2046.2</v>
      </c>
      <c r="K192" s="313">
        <f>K193</f>
        <v>749.5</v>
      </c>
      <c r="L192" s="314">
        <f t="shared" si="7"/>
        <v>0.3662887303293911</v>
      </c>
    </row>
    <row r="193" spans="1:12" ht="40.5">
      <c r="A193" s="60"/>
      <c r="B193" s="61"/>
      <c r="C193" s="109" t="s">
        <v>162</v>
      </c>
      <c r="D193" s="82" t="s">
        <v>66</v>
      </c>
      <c r="E193" s="82" t="s">
        <v>201</v>
      </c>
      <c r="F193" s="82" t="s">
        <v>203</v>
      </c>
      <c r="G193" s="82" t="s">
        <v>402</v>
      </c>
      <c r="H193" s="73" t="s">
        <v>163</v>
      </c>
      <c r="I193" s="73" t="s">
        <v>91</v>
      </c>
      <c r="J193" s="297">
        <v>2046.2</v>
      </c>
      <c r="K193" s="297">
        <v>749.5</v>
      </c>
      <c r="L193" s="298">
        <f t="shared" si="7"/>
        <v>0.3662887303293911</v>
      </c>
    </row>
    <row r="194" spans="1:12" ht="20.25">
      <c r="A194" s="60"/>
      <c r="B194" s="61"/>
      <c r="C194" s="140" t="s">
        <v>222</v>
      </c>
      <c r="D194" s="75" t="s">
        <v>66</v>
      </c>
      <c r="E194" s="141" t="s">
        <v>201</v>
      </c>
      <c r="F194" s="75" t="s">
        <v>223</v>
      </c>
      <c r="G194" s="141" t="s">
        <v>67</v>
      </c>
      <c r="H194" s="141" t="s">
        <v>67</v>
      </c>
      <c r="I194" s="84"/>
      <c r="J194" s="271">
        <f>J195</f>
        <v>7088.6</v>
      </c>
      <c r="K194" s="271">
        <f>K195</f>
        <v>1015.7</v>
      </c>
      <c r="L194" s="272">
        <f t="shared" si="7"/>
        <v>0.14328640352114663</v>
      </c>
    </row>
    <row r="195" spans="1:12" ht="20.25">
      <c r="A195" s="60"/>
      <c r="B195" s="61"/>
      <c r="C195" s="146" t="s">
        <v>103</v>
      </c>
      <c r="D195" s="156" t="s">
        <v>66</v>
      </c>
      <c r="E195" s="105" t="s">
        <v>201</v>
      </c>
      <c r="F195" s="105" t="s">
        <v>223</v>
      </c>
      <c r="G195" s="105" t="s">
        <v>104</v>
      </c>
      <c r="H195" s="85" t="s">
        <v>67</v>
      </c>
      <c r="I195" s="84"/>
      <c r="J195" s="253">
        <f>J196</f>
        <v>7088.6</v>
      </c>
      <c r="K195" s="253">
        <f>K196</f>
        <v>1015.7</v>
      </c>
      <c r="L195" s="254">
        <f t="shared" si="7"/>
        <v>0.14328640352114663</v>
      </c>
    </row>
    <row r="196" spans="1:12" ht="20.25">
      <c r="A196" s="60"/>
      <c r="B196" s="61"/>
      <c r="C196" s="154" t="s">
        <v>105</v>
      </c>
      <c r="D196" s="63" t="s">
        <v>66</v>
      </c>
      <c r="E196" s="69" t="s">
        <v>201</v>
      </c>
      <c r="F196" s="69" t="s">
        <v>223</v>
      </c>
      <c r="G196" s="69" t="s">
        <v>106</v>
      </c>
      <c r="H196" s="108"/>
      <c r="I196" s="84"/>
      <c r="J196" s="277">
        <f>J201+J197+J199+J208+J210+J204+J206+J213</f>
        <v>7088.6</v>
      </c>
      <c r="K196" s="277">
        <f>K201+K197+K199+K208+K210+K204+K206+K213</f>
        <v>1015.7</v>
      </c>
      <c r="L196" s="278">
        <f t="shared" si="7"/>
        <v>0.14328640352114663</v>
      </c>
    </row>
    <row r="197" spans="1:12" ht="40.5">
      <c r="A197" s="60"/>
      <c r="B197" s="61"/>
      <c r="C197" s="111" t="s">
        <v>224</v>
      </c>
      <c r="D197" s="70" t="s">
        <v>66</v>
      </c>
      <c r="E197" s="69" t="s">
        <v>201</v>
      </c>
      <c r="F197" s="69" t="s">
        <v>223</v>
      </c>
      <c r="G197" s="69" t="s">
        <v>225</v>
      </c>
      <c r="H197" s="108"/>
      <c r="I197" s="71"/>
      <c r="J197" s="253">
        <f>J198</f>
        <v>300</v>
      </c>
      <c r="K197" s="253">
        <f>K198</f>
        <v>23.7</v>
      </c>
      <c r="L197" s="254">
        <f t="shared" si="7"/>
        <v>0.079</v>
      </c>
    </row>
    <row r="198" spans="1:12" ht="40.5">
      <c r="A198" s="60"/>
      <c r="B198" s="61"/>
      <c r="C198" s="157" t="s">
        <v>357</v>
      </c>
      <c r="D198" s="82" t="s">
        <v>66</v>
      </c>
      <c r="E198" s="82" t="s">
        <v>201</v>
      </c>
      <c r="F198" s="82" t="s">
        <v>223</v>
      </c>
      <c r="G198" s="82" t="s">
        <v>225</v>
      </c>
      <c r="H198" s="82" t="s">
        <v>226</v>
      </c>
      <c r="I198" s="73" t="s">
        <v>164</v>
      </c>
      <c r="J198" s="265">
        <v>300</v>
      </c>
      <c r="K198" s="265">
        <v>23.7</v>
      </c>
      <c r="L198" s="266">
        <f t="shared" si="7"/>
        <v>0.079</v>
      </c>
    </row>
    <row r="199" spans="1:12" ht="40.5" hidden="1">
      <c r="A199" s="60"/>
      <c r="B199" s="61"/>
      <c r="C199" s="111" t="s">
        <v>227</v>
      </c>
      <c r="D199" s="70" t="s">
        <v>66</v>
      </c>
      <c r="E199" s="69" t="s">
        <v>201</v>
      </c>
      <c r="F199" s="69" t="s">
        <v>223</v>
      </c>
      <c r="G199" s="69" t="s">
        <v>228</v>
      </c>
      <c r="H199" s="108"/>
      <c r="I199" s="71"/>
      <c r="J199" s="253">
        <f>J200</f>
        <v>0</v>
      </c>
      <c r="K199" s="253">
        <f>K200</f>
        <v>0</v>
      </c>
      <c r="L199" s="254" t="e">
        <f t="shared" si="7"/>
        <v>#DIV/0!</v>
      </c>
    </row>
    <row r="200" spans="1:12" ht="40.5" hidden="1">
      <c r="A200" s="60"/>
      <c r="B200" s="61"/>
      <c r="C200" s="157" t="s">
        <v>357</v>
      </c>
      <c r="D200" s="82" t="s">
        <v>66</v>
      </c>
      <c r="E200" s="82" t="s">
        <v>201</v>
      </c>
      <c r="F200" s="82" t="s">
        <v>223</v>
      </c>
      <c r="G200" s="82" t="s">
        <v>228</v>
      </c>
      <c r="H200" s="82" t="s">
        <v>226</v>
      </c>
      <c r="I200" s="73" t="s">
        <v>91</v>
      </c>
      <c r="J200" s="265">
        <v>0</v>
      </c>
      <c r="K200" s="265">
        <v>0</v>
      </c>
      <c r="L200" s="266" t="e">
        <f t="shared" si="7"/>
        <v>#DIV/0!</v>
      </c>
    </row>
    <row r="201" spans="1:12" ht="40.5">
      <c r="A201" s="60"/>
      <c r="B201" s="61"/>
      <c r="C201" s="111" t="s">
        <v>229</v>
      </c>
      <c r="D201" s="70" t="s">
        <v>66</v>
      </c>
      <c r="E201" s="69" t="s">
        <v>201</v>
      </c>
      <c r="F201" s="69" t="s">
        <v>223</v>
      </c>
      <c r="G201" s="69" t="s">
        <v>230</v>
      </c>
      <c r="H201" s="108"/>
      <c r="I201" s="71"/>
      <c r="J201" s="253">
        <f>J202+J203</f>
        <v>112.6</v>
      </c>
      <c r="K201" s="253">
        <f>K202+K203</f>
        <v>88.5</v>
      </c>
      <c r="L201" s="254">
        <f t="shared" si="7"/>
        <v>0.785968028419183</v>
      </c>
    </row>
    <row r="202" spans="1:12" ht="20.25">
      <c r="A202" s="60"/>
      <c r="B202" s="61"/>
      <c r="C202" s="122" t="s">
        <v>89</v>
      </c>
      <c r="D202" s="80" t="s">
        <v>66</v>
      </c>
      <c r="E202" s="80" t="s">
        <v>201</v>
      </c>
      <c r="F202" s="80" t="s">
        <v>223</v>
      </c>
      <c r="G202" s="80" t="s">
        <v>230</v>
      </c>
      <c r="H202" s="80" t="s">
        <v>90</v>
      </c>
      <c r="I202" s="79" t="s">
        <v>91</v>
      </c>
      <c r="J202" s="267">
        <v>108.6</v>
      </c>
      <c r="K202" s="267">
        <f>18.6+69.9</f>
        <v>88.5</v>
      </c>
      <c r="L202" s="268">
        <f t="shared" si="7"/>
        <v>0.8149171270718233</v>
      </c>
    </row>
    <row r="203" spans="1:12" ht="20.25">
      <c r="A203" s="60"/>
      <c r="B203" s="61"/>
      <c r="C203" s="72" t="s">
        <v>92</v>
      </c>
      <c r="D203" s="82" t="s">
        <v>66</v>
      </c>
      <c r="E203" s="82" t="s">
        <v>201</v>
      </c>
      <c r="F203" s="82" t="s">
        <v>223</v>
      </c>
      <c r="G203" s="82" t="s">
        <v>230</v>
      </c>
      <c r="H203" s="82" t="s">
        <v>93</v>
      </c>
      <c r="I203" s="73" t="s">
        <v>80</v>
      </c>
      <c r="J203" s="265">
        <v>4</v>
      </c>
      <c r="K203" s="265">
        <v>0</v>
      </c>
      <c r="L203" s="266">
        <f t="shared" si="7"/>
        <v>0</v>
      </c>
    </row>
    <row r="204" spans="1:12" ht="81">
      <c r="A204" s="60"/>
      <c r="B204" s="61"/>
      <c r="C204" s="158" t="s">
        <v>358</v>
      </c>
      <c r="D204" s="70" t="s">
        <v>66</v>
      </c>
      <c r="E204" s="69" t="s">
        <v>201</v>
      </c>
      <c r="F204" s="69" t="s">
        <v>223</v>
      </c>
      <c r="G204" s="69" t="s">
        <v>343</v>
      </c>
      <c r="H204" s="108"/>
      <c r="I204" s="71"/>
      <c r="J204" s="289">
        <f>J205</f>
        <v>4517</v>
      </c>
      <c r="K204" s="289">
        <f>K205</f>
        <v>0</v>
      </c>
      <c r="L204" s="290">
        <f t="shared" si="7"/>
        <v>0</v>
      </c>
    </row>
    <row r="205" spans="1:12" ht="40.5">
      <c r="A205" s="60"/>
      <c r="B205" s="61"/>
      <c r="C205" s="159" t="s">
        <v>162</v>
      </c>
      <c r="D205" s="82" t="s">
        <v>66</v>
      </c>
      <c r="E205" s="82" t="s">
        <v>201</v>
      </c>
      <c r="F205" s="82" t="s">
        <v>223</v>
      </c>
      <c r="G205" s="82" t="s">
        <v>343</v>
      </c>
      <c r="H205" s="82" t="s">
        <v>163</v>
      </c>
      <c r="I205" s="73" t="s">
        <v>344</v>
      </c>
      <c r="J205" s="297">
        <v>4517</v>
      </c>
      <c r="K205" s="297">
        <v>0</v>
      </c>
      <c r="L205" s="298">
        <f t="shared" si="7"/>
        <v>0</v>
      </c>
    </row>
    <row r="206" spans="1:12" ht="40.5">
      <c r="A206" s="60"/>
      <c r="B206" s="61"/>
      <c r="C206" s="111" t="s">
        <v>403</v>
      </c>
      <c r="D206" s="70" t="s">
        <v>66</v>
      </c>
      <c r="E206" s="69" t="s">
        <v>201</v>
      </c>
      <c r="F206" s="69" t="s">
        <v>223</v>
      </c>
      <c r="G206" s="69" t="s">
        <v>404</v>
      </c>
      <c r="H206" s="108"/>
      <c r="I206" s="71"/>
      <c r="J206" s="253">
        <f>J207</f>
        <v>213</v>
      </c>
      <c r="K206" s="253">
        <f>K207</f>
        <v>213</v>
      </c>
      <c r="L206" s="254">
        <f t="shared" si="7"/>
        <v>1</v>
      </c>
    </row>
    <row r="207" spans="1:12" ht="40.5">
      <c r="A207" s="60"/>
      <c r="B207" s="61"/>
      <c r="C207" s="157" t="s">
        <v>357</v>
      </c>
      <c r="D207" s="82" t="s">
        <v>66</v>
      </c>
      <c r="E207" s="82" t="s">
        <v>201</v>
      </c>
      <c r="F207" s="82" t="s">
        <v>223</v>
      </c>
      <c r="G207" s="82" t="s">
        <v>404</v>
      </c>
      <c r="H207" s="82" t="s">
        <v>226</v>
      </c>
      <c r="I207" s="73" t="s">
        <v>209</v>
      </c>
      <c r="J207" s="265">
        <v>213</v>
      </c>
      <c r="K207" s="265">
        <v>213</v>
      </c>
      <c r="L207" s="266">
        <f t="shared" si="7"/>
        <v>1</v>
      </c>
    </row>
    <row r="208" spans="1:12" ht="40.5">
      <c r="A208" s="60"/>
      <c r="B208" s="61"/>
      <c r="C208" s="155" t="s">
        <v>231</v>
      </c>
      <c r="D208" s="75" t="s">
        <v>66</v>
      </c>
      <c r="E208" s="76" t="s">
        <v>201</v>
      </c>
      <c r="F208" s="76" t="s">
        <v>223</v>
      </c>
      <c r="G208" s="76" t="s">
        <v>232</v>
      </c>
      <c r="H208" s="76"/>
      <c r="I208" s="77"/>
      <c r="J208" s="313">
        <f>J209</f>
        <v>700</v>
      </c>
      <c r="K208" s="313">
        <f>K209</f>
        <v>0</v>
      </c>
      <c r="L208" s="314">
        <f t="shared" si="7"/>
        <v>0</v>
      </c>
    </row>
    <row r="209" spans="1:12" ht="40.5">
      <c r="A209" s="60"/>
      <c r="B209" s="61"/>
      <c r="C209" s="122" t="s">
        <v>162</v>
      </c>
      <c r="D209" s="80" t="s">
        <v>66</v>
      </c>
      <c r="E209" s="80" t="s">
        <v>201</v>
      </c>
      <c r="F209" s="80" t="s">
        <v>223</v>
      </c>
      <c r="G209" s="80" t="s">
        <v>232</v>
      </c>
      <c r="H209" s="79" t="s">
        <v>163</v>
      </c>
      <c r="I209" s="79" t="s">
        <v>91</v>
      </c>
      <c r="J209" s="315">
        <v>700</v>
      </c>
      <c r="K209" s="315">
        <v>0</v>
      </c>
      <c r="L209" s="316">
        <f t="shared" si="7"/>
        <v>0</v>
      </c>
    </row>
    <row r="210" spans="1:12" ht="40.5">
      <c r="A210" s="60"/>
      <c r="B210" s="61"/>
      <c r="C210" s="150" t="s">
        <v>233</v>
      </c>
      <c r="D210" s="149" t="s">
        <v>66</v>
      </c>
      <c r="E210" s="151" t="s">
        <v>201</v>
      </c>
      <c r="F210" s="151" t="s">
        <v>223</v>
      </c>
      <c r="G210" s="151" t="s">
        <v>234</v>
      </c>
      <c r="H210" s="151"/>
      <c r="I210" s="79"/>
      <c r="J210" s="291">
        <f>J212+J211</f>
        <v>1230.2</v>
      </c>
      <c r="K210" s="291">
        <f>K212+K211</f>
        <v>690.5</v>
      </c>
      <c r="L210" s="292">
        <f aca="true" t="shared" si="8" ref="L210:L273">K210/J210</f>
        <v>0.5612908470167453</v>
      </c>
    </row>
    <row r="211" spans="1:12" ht="20.25">
      <c r="A211" s="60"/>
      <c r="B211" s="61"/>
      <c r="C211" s="122" t="s">
        <v>89</v>
      </c>
      <c r="D211" s="80" t="s">
        <v>66</v>
      </c>
      <c r="E211" s="80" t="s">
        <v>201</v>
      </c>
      <c r="F211" s="80" t="s">
        <v>223</v>
      </c>
      <c r="G211" s="80" t="s">
        <v>234</v>
      </c>
      <c r="H211" s="79" t="s">
        <v>90</v>
      </c>
      <c r="I211" s="79" t="s">
        <v>80</v>
      </c>
      <c r="J211" s="315">
        <v>229.9</v>
      </c>
      <c r="K211" s="315">
        <v>140.5</v>
      </c>
      <c r="L211" s="316">
        <f t="shared" si="8"/>
        <v>0.6111352762070466</v>
      </c>
    </row>
    <row r="212" spans="1:12" ht="40.5">
      <c r="A212" s="60"/>
      <c r="B212" s="61"/>
      <c r="C212" s="109" t="s">
        <v>162</v>
      </c>
      <c r="D212" s="82" t="s">
        <v>66</v>
      </c>
      <c r="E212" s="82" t="s">
        <v>201</v>
      </c>
      <c r="F212" s="82" t="s">
        <v>223</v>
      </c>
      <c r="G212" s="82" t="s">
        <v>234</v>
      </c>
      <c r="H212" s="73" t="s">
        <v>163</v>
      </c>
      <c r="I212" s="73" t="s">
        <v>164</v>
      </c>
      <c r="J212" s="297">
        <f>1270.1-269.8</f>
        <v>1000.3</v>
      </c>
      <c r="K212" s="297">
        <v>550</v>
      </c>
      <c r="L212" s="298">
        <f t="shared" si="8"/>
        <v>0.5498350494851545</v>
      </c>
    </row>
    <row r="213" spans="1:12" ht="81">
      <c r="A213" s="60"/>
      <c r="B213" s="61"/>
      <c r="C213" s="190" t="s">
        <v>405</v>
      </c>
      <c r="D213" s="70" t="s">
        <v>66</v>
      </c>
      <c r="E213" s="100" t="s">
        <v>201</v>
      </c>
      <c r="F213" s="100" t="s">
        <v>223</v>
      </c>
      <c r="G213" s="100" t="s">
        <v>406</v>
      </c>
      <c r="H213" s="100"/>
      <c r="I213" s="70"/>
      <c r="J213" s="231">
        <f>J214</f>
        <v>15.8</v>
      </c>
      <c r="K213" s="231">
        <f>K214</f>
        <v>0</v>
      </c>
      <c r="L213" s="232">
        <f t="shared" si="8"/>
        <v>0</v>
      </c>
    </row>
    <row r="214" spans="1:12" ht="20.25">
      <c r="A214" s="60"/>
      <c r="B214" s="61"/>
      <c r="C214" s="191" t="s">
        <v>109</v>
      </c>
      <c r="D214" s="73" t="s">
        <v>66</v>
      </c>
      <c r="E214" s="102" t="s">
        <v>201</v>
      </c>
      <c r="F214" s="102" t="s">
        <v>223</v>
      </c>
      <c r="G214" s="102" t="s">
        <v>406</v>
      </c>
      <c r="H214" s="102" t="s">
        <v>110</v>
      </c>
      <c r="I214" s="73" t="s">
        <v>407</v>
      </c>
      <c r="J214" s="233">
        <v>15.8</v>
      </c>
      <c r="K214" s="233">
        <v>0</v>
      </c>
      <c r="L214" s="234">
        <f t="shared" si="8"/>
        <v>0</v>
      </c>
    </row>
    <row r="215" spans="1:12" ht="20.25">
      <c r="A215" s="60"/>
      <c r="B215" s="61"/>
      <c r="C215" s="104" t="s">
        <v>235</v>
      </c>
      <c r="D215" s="93" t="s">
        <v>66</v>
      </c>
      <c r="E215" s="93" t="s">
        <v>201</v>
      </c>
      <c r="F215" s="93" t="s">
        <v>236</v>
      </c>
      <c r="G215" s="106"/>
      <c r="H215" s="106"/>
      <c r="I215" s="95"/>
      <c r="J215" s="259">
        <f>J217</f>
        <v>8306.2</v>
      </c>
      <c r="K215" s="259">
        <f>K217</f>
        <v>5471.4</v>
      </c>
      <c r="L215" s="260">
        <f t="shared" si="8"/>
        <v>0.6587127687751317</v>
      </c>
    </row>
    <row r="216" spans="1:12" ht="20.25">
      <c r="A216" s="60"/>
      <c r="B216" s="61"/>
      <c r="C216" s="129" t="s">
        <v>103</v>
      </c>
      <c r="D216" s="83" t="s">
        <v>66</v>
      </c>
      <c r="E216" s="83" t="s">
        <v>201</v>
      </c>
      <c r="F216" s="83" t="s">
        <v>236</v>
      </c>
      <c r="G216" s="88" t="s">
        <v>104</v>
      </c>
      <c r="H216" s="112"/>
      <c r="I216" s="84"/>
      <c r="J216" s="279">
        <f>J217</f>
        <v>8306.2</v>
      </c>
      <c r="K216" s="279">
        <f>K217</f>
        <v>5471.4</v>
      </c>
      <c r="L216" s="280">
        <f t="shared" si="8"/>
        <v>0.6587127687751317</v>
      </c>
    </row>
    <row r="217" spans="1:12" ht="20.25">
      <c r="A217" s="60"/>
      <c r="B217" s="61"/>
      <c r="C217" s="104" t="s">
        <v>105</v>
      </c>
      <c r="D217" s="93" t="s">
        <v>66</v>
      </c>
      <c r="E217" s="93" t="s">
        <v>201</v>
      </c>
      <c r="F217" s="93" t="s">
        <v>236</v>
      </c>
      <c r="G217" s="105" t="s">
        <v>106</v>
      </c>
      <c r="H217" s="106" t="s">
        <v>67</v>
      </c>
      <c r="I217" s="95"/>
      <c r="J217" s="277">
        <f>J218+J223+J227+J221</f>
        <v>8306.2</v>
      </c>
      <c r="K217" s="277">
        <f>K218+K223+K227+K221</f>
        <v>5471.4</v>
      </c>
      <c r="L217" s="278">
        <f t="shared" si="8"/>
        <v>0.6587127687751317</v>
      </c>
    </row>
    <row r="218" spans="1:12" ht="40.5">
      <c r="A218" s="60"/>
      <c r="B218" s="61"/>
      <c r="C218" s="111" t="s">
        <v>237</v>
      </c>
      <c r="D218" s="85" t="s">
        <v>66</v>
      </c>
      <c r="E218" s="85" t="s">
        <v>201</v>
      </c>
      <c r="F218" s="85" t="s">
        <v>236</v>
      </c>
      <c r="G218" s="69" t="s">
        <v>238</v>
      </c>
      <c r="H218" s="108"/>
      <c r="I218" s="71"/>
      <c r="J218" s="253">
        <f>J219+J220</f>
        <v>3685</v>
      </c>
      <c r="K218" s="253">
        <f>K219+K220</f>
        <v>1745.6</v>
      </c>
      <c r="L218" s="254">
        <f t="shared" si="8"/>
        <v>0.47370420624151965</v>
      </c>
    </row>
    <row r="219" spans="1:12" ht="20.25">
      <c r="A219" s="60"/>
      <c r="B219" s="61"/>
      <c r="C219" s="122" t="s">
        <v>89</v>
      </c>
      <c r="D219" s="79" t="s">
        <v>66</v>
      </c>
      <c r="E219" s="80" t="s">
        <v>201</v>
      </c>
      <c r="F219" s="80" t="s">
        <v>236</v>
      </c>
      <c r="G219" s="80" t="s">
        <v>238</v>
      </c>
      <c r="H219" s="80" t="s">
        <v>90</v>
      </c>
      <c r="I219" s="79" t="s">
        <v>80</v>
      </c>
      <c r="J219" s="267">
        <v>3585</v>
      </c>
      <c r="K219" s="267">
        <f>1427.1+318.5</f>
        <v>1745.6</v>
      </c>
      <c r="L219" s="268">
        <f t="shared" si="8"/>
        <v>0.48691771269177125</v>
      </c>
    </row>
    <row r="220" spans="1:12" ht="20.25">
      <c r="A220" s="60"/>
      <c r="B220" s="61"/>
      <c r="C220" s="109" t="s">
        <v>89</v>
      </c>
      <c r="D220" s="73" t="s">
        <v>66</v>
      </c>
      <c r="E220" s="82" t="s">
        <v>201</v>
      </c>
      <c r="F220" s="82" t="s">
        <v>236</v>
      </c>
      <c r="G220" s="82" t="s">
        <v>238</v>
      </c>
      <c r="H220" s="82" t="s">
        <v>90</v>
      </c>
      <c r="I220" s="73" t="s">
        <v>91</v>
      </c>
      <c r="J220" s="265">
        <v>100</v>
      </c>
      <c r="K220" s="265">
        <v>0</v>
      </c>
      <c r="L220" s="266">
        <f t="shared" si="8"/>
        <v>0</v>
      </c>
    </row>
    <row r="221" spans="1:12" ht="40.5">
      <c r="A221" s="60"/>
      <c r="B221" s="61"/>
      <c r="C221" s="111" t="s">
        <v>239</v>
      </c>
      <c r="D221" s="69" t="s">
        <v>66</v>
      </c>
      <c r="E221" s="85" t="s">
        <v>201</v>
      </c>
      <c r="F221" s="85" t="s">
        <v>236</v>
      </c>
      <c r="G221" s="69" t="s">
        <v>240</v>
      </c>
      <c r="H221" s="108"/>
      <c r="I221" s="71"/>
      <c r="J221" s="253">
        <f>J222</f>
        <v>180</v>
      </c>
      <c r="K221" s="253">
        <f>K222</f>
        <v>9</v>
      </c>
      <c r="L221" s="254">
        <f t="shared" si="8"/>
        <v>0.05</v>
      </c>
    </row>
    <row r="222" spans="1:12" ht="20.25">
      <c r="A222" s="60"/>
      <c r="B222" s="61"/>
      <c r="C222" s="109" t="s">
        <v>89</v>
      </c>
      <c r="D222" s="82" t="s">
        <v>66</v>
      </c>
      <c r="E222" s="82" t="s">
        <v>201</v>
      </c>
      <c r="F222" s="82" t="s">
        <v>236</v>
      </c>
      <c r="G222" s="82" t="s">
        <v>240</v>
      </c>
      <c r="H222" s="82" t="s">
        <v>90</v>
      </c>
      <c r="I222" s="73" t="s">
        <v>80</v>
      </c>
      <c r="J222" s="265">
        <v>180</v>
      </c>
      <c r="K222" s="265">
        <v>9</v>
      </c>
      <c r="L222" s="266">
        <f t="shared" si="8"/>
        <v>0.05</v>
      </c>
    </row>
    <row r="223" spans="1:12" ht="40.5">
      <c r="A223" s="60"/>
      <c r="B223" s="61"/>
      <c r="C223" s="140" t="s">
        <v>241</v>
      </c>
      <c r="D223" s="76" t="s">
        <v>66</v>
      </c>
      <c r="E223" s="141" t="s">
        <v>201</v>
      </c>
      <c r="F223" s="141" t="s">
        <v>236</v>
      </c>
      <c r="G223" s="75" t="s">
        <v>242</v>
      </c>
      <c r="H223" s="142"/>
      <c r="I223" s="160"/>
      <c r="J223" s="283">
        <f>J226+J224+J225</f>
        <v>3625.8</v>
      </c>
      <c r="K223" s="283">
        <f>K226+K224+K225</f>
        <v>3251.7</v>
      </c>
      <c r="L223" s="284">
        <f t="shared" si="8"/>
        <v>0.8968227701472777</v>
      </c>
    </row>
    <row r="224" spans="1:12" ht="20.25">
      <c r="A224" s="60"/>
      <c r="B224" s="61"/>
      <c r="C224" s="122" t="s">
        <v>89</v>
      </c>
      <c r="D224" s="79" t="s">
        <v>66</v>
      </c>
      <c r="E224" s="80" t="s">
        <v>201</v>
      </c>
      <c r="F224" s="80" t="s">
        <v>236</v>
      </c>
      <c r="G224" s="80" t="s">
        <v>242</v>
      </c>
      <c r="H224" s="80" t="s">
        <v>90</v>
      </c>
      <c r="I224" s="79" t="s">
        <v>80</v>
      </c>
      <c r="J224" s="267">
        <v>2056.4</v>
      </c>
      <c r="K224" s="267">
        <v>1797</v>
      </c>
      <c r="L224" s="268">
        <f t="shared" si="8"/>
        <v>0.8738572262205796</v>
      </c>
    </row>
    <row r="225" spans="1:12" ht="20.25">
      <c r="A225" s="60"/>
      <c r="B225" s="61"/>
      <c r="C225" s="122" t="s">
        <v>89</v>
      </c>
      <c r="D225" s="79" t="s">
        <v>66</v>
      </c>
      <c r="E225" s="80" t="s">
        <v>201</v>
      </c>
      <c r="F225" s="80" t="s">
        <v>236</v>
      </c>
      <c r="G225" s="80" t="s">
        <v>242</v>
      </c>
      <c r="H225" s="80" t="s">
        <v>90</v>
      </c>
      <c r="I225" s="79" t="s">
        <v>91</v>
      </c>
      <c r="J225" s="267">
        <v>1552.7</v>
      </c>
      <c r="K225" s="267">
        <v>1452.7</v>
      </c>
      <c r="L225" s="268">
        <f t="shared" si="8"/>
        <v>0.9355960584787789</v>
      </c>
    </row>
    <row r="226" spans="1:12" ht="20.25">
      <c r="A226" s="60"/>
      <c r="B226" s="61"/>
      <c r="C226" s="109" t="s">
        <v>92</v>
      </c>
      <c r="D226" s="73" t="s">
        <v>66</v>
      </c>
      <c r="E226" s="112" t="s">
        <v>201</v>
      </c>
      <c r="F226" s="112" t="s">
        <v>236</v>
      </c>
      <c r="G226" s="112" t="s">
        <v>242</v>
      </c>
      <c r="H226" s="112" t="s">
        <v>93</v>
      </c>
      <c r="I226" s="73" t="s">
        <v>80</v>
      </c>
      <c r="J226" s="281">
        <v>16.7</v>
      </c>
      <c r="K226" s="281">
        <v>2</v>
      </c>
      <c r="L226" s="282">
        <f t="shared" si="8"/>
        <v>0.11976047904191617</v>
      </c>
    </row>
    <row r="227" spans="1:12" ht="40.5">
      <c r="A227" s="60"/>
      <c r="B227" s="61"/>
      <c r="C227" s="140" t="s">
        <v>243</v>
      </c>
      <c r="D227" s="161" t="s">
        <v>66</v>
      </c>
      <c r="E227" s="85" t="s">
        <v>201</v>
      </c>
      <c r="F227" s="85" t="s">
        <v>236</v>
      </c>
      <c r="G227" s="69" t="s">
        <v>244</v>
      </c>
      <c r="H227" s="108"/>
      <c r="I227" s="97"/>
      <c r="J227" s="313">
        <f>J228+J229</f>
        <v>815.4000000000001</v>
      </c>
      <c r="K227" s="313">
        <f>K228+K229</f>
        <v>465.09999999999997</v>
      </c>
      <c r="L227" s="314">
        <f t="shared" si="8"/>
        <v>0.5703948982094676</v>
      </c>
    </row>
    <row r="228" spans="1:12" ht="20.25">
      <c r="A228" s="60"/>
      <c r="B228" s="61"/>
      <c r="C228" s="122" t="s">
        <v>89</v>
      </c>
      <c r="D228" s="79" t="s">
        <v>66</v>
      </c>
      <c r="E228" s="80" t="s">
        <v>201</v>
      </c>
      <c r="F228" s="80" t="s">
        <v>236</v>
      </c>
      <c r="G228" s="80" t="s">
        <v>244</v>
      </c>
      <c r="H228" s="80" t="s">
        <v>90</v>
      </c>
      <c r="I228" s="79" t="s">
        <v>80</v>
      </c>
      <c r="J228" s="315">
        <v>762.2</v>
      </c>
      <c r="K228" s="315">
        <v>411.9</v>
      </c>
      <c r="L228" s="316">
        <f t="shared" si="8"/>
        <v>0.5404093413802151</v>
      </c>
    </row>
    <row r="229" spans="1:12" ht="20.25">
      <c r="A229" s="60"/>
      <c r="B229" s="61"/>
      <c r="C229" s="109" t="s">
        <v>89</v>
      </c>
      <c r="D229" s="73" t="s">
        <v>66</v>
      </c>
      <c r="E229" s="82" t="s">
        <v>201</v>
      </c>
      <c r="F229" s="82" t="s">
        <v>236</v>
      </c>
      <c r="G229" s="82" t="s">
        <v>244</v>
      </c>
      <c r="H229" s="82" t="s">
        <v>90</v>
      </c>
      <c r="I229" s="73" t="s">
        <v>91</v>
      </c>
      <c r="J229" s="297">
        <v>53.2</v>
      </c>
      <c r="K229" s="297">
        <v>53.2</v>
      </c>
      <c r="L229" s="298">
        <f t="shared" si="8"/>
        <v>1</v>
      </c>
    </row>
    <row r="230" spans="1:12" ht="20.25">
      <c r="A230" s="60"/>
      <c r="B230" s="61"/>
      <c r="C230" s="62" t="s">
        <v>245</v>
      </c>
      <c r="D230" s="63" t="s">
        <v>66</v>
      </c>
      <c r="E230" s="162" t="s">
        <v>246</v>
      </c>
      <c r="F230" s="84"/>
      <c r="G230" s="84"/>
      <c r="H230" s="84"/>
      <c r="I230" s="95"/>
      <c r="J230" s="317">
        <f aca="true" t="shared" si="9" ref="J230:K234">J231</f>
        <v>30</v>
      </c>
      <c r="K230" s="317">
        <f t="shared" si="9"/>
        <v>30</v>
      </c>
      <c r="L230" s="318">
        <f t="shared" si="8"/>
        <v>1</v>
      </c>
    </row>
    <row r="231" spans="1:12" ht="20.25">
      <c r="A231" s="60"/>
      <c r="B231" s="61"/>
      <c r="C231" s="62" t="s">
        <v>247</v>
      </c>
      <c r="D231" s="64" t="s">
        <v>66</v>
      </c>
      <c r="E231" s="162" t="s">
        <v>246</v>
      </c>
      <c r="F231" s="162" t="s">
        <v>248</v>
      </c>
      <c r="G231" s="84"/>
      <c r="H231" s="84"/>
      <c r="I231" s="84"/>
      <c r="J231" s="319">
        <f t="shared" si="9"/>
        <v>30</v>
      </c>
      <c r="K231" s="319">
        <f t="shared" si="9"/>
        <v>30</v>
      </c>
      <c r="L231" s="320">
        <f t="shared" si="8"/>
        <v>1</v>
      </c>
    </row>
    <row r="232" spans="1:12" ht="20.25">
      <c r="A232" s="60"/>
      <c r="B232" s="61"/>
      <c r="C232" s="163" t="s">
        <v>103</v>
      </c>
      <c r="D232" s="64" t="s">
        <v>66</v>
      </c>
      <c r="E232" s="94" t="s">
        <v>246</v>
      </c>
      <c r="F232" s="94" t="s">
        <v>248</v>
      </c>
      <c r="G232" s="63" t="s">
        <v>104</v>
      </c>
      <c r="H232" s="63"/>
      <c r="I232" s="84"/>
      <c r="J232" s="321">
        <f t="shared" si="9"/>
        <v>30</v>
      </c>
      <c r="K232" s="321">
        <f t="shared" si="9"/>
        <v>30</v>
      </c>
      <c r="L232" s="238">
        <f t="shared" si="8"/>
        <v>1</v>
      </c>
    </row>
    <row r="233" spans="1:12" ht="20.25">
      <c r="A233" s="60"/>
      <c r="B233" s="61"/>
      <c r="C233" s="164" t="s">
        <v>105</v>
      </c>
      <c r="D233" s="63" t="s">
        <v>66</v>
      </c>
      <c r="E233" s="94" t="s">
        <v>246</v>
      </c>
      <c r="F233" s="94" t="s">
        <v>248</v>
      </c>
      <c r="G233" s="63" t="s">
        <v>106</v>
      </c>
      <c r="H233" s="63"/>
      <c r="I233" s="95"/>
      <c r="J233" s="317">
        <f t="shared" si="9"/>
        <v>30</v>
      </c>
      <c r="K233" s="317">
        <f t="shared" si="9"/>
        <v>30</v>
      </c>
      <c r="L233" s="318">
        <f t="shared" si="8"/>
        <v>1</v>
      </c>
    </row>
    <row r="234" spans="1:12" ht="60.75">
      <c r="A234" s="60"/>
      <c r="B234" s="61"/>
      <c r="C234" s="99" t="s">
        <v>249</v>
      </c>
      <c r="D234" s="69" t="s">
        <v>66</v>
      </c>
      <c r="E234" s="92" t="s">
        <v>246</v>
      </c>
      <c r="F234" s="92" t="s">
        <v>248</v>
      </c>
      <c r="G234" s="70" t="s">
        <v>250</v>
      </c>
      <c r="H234" s="70"/>
      <c r="I234" s="71"/>
      <c r="J234" s="255">
        <f t="shared" si="9"/>
        <v>30</v>
      </c>
      <c r="K234" s="255">
        <f t="shared" si="9"/>
        <v>30</v>
      </c>
      <c r="L234" s="256">
        <f t="shared" si="8"/>
        <v>1</v>
      </c>
    </row>
    <row r="235" spans="1:12" ht="40.5">
      <c r="A235" s="60"/>
      <c r="B235" s="61"/>
      <c r="C235" s="72" t="s">
        <v>193</v>
      </c>
      <c r="D235" s="82" t="s">
        <v>66</v>
      </c>
      <c r="E235" s="73" t="s">
        <v>246</v>
      </c>
      <c r="F235" s="73" t="s">
        <v>248</v>
      </c>
      <c r="G235" s="73" t="s">
        <v>250</v>
      </c>
      <c r="H235" s="73" t="s">
        <v>194</v>
      </c>
      <c r="I235" s="73" t="s">
        <v>80</v>
      </c>
      <c r="J235" s="265">
        <v>30</v>
      </c>
      <c r="K235" s="265">
        <v>30</v>
      </c>
      <c r="L235" s="266">
        <f t="shared" si="8"/>
        <v>1</v>
      </c>
    </row>
    <row r="236" spans="1:12" ht="20.25">
      <c r="A236" s="60"/>
      <c r="B236" s="61"/>
      <c r="C236" s="104" t="s">
        <v>251</v>
      </c>
      <c r="D236" s="63" t="s">
        <v>66</v>
      </c>
      <c r="E236" s="85" t="s">
        <v>252</v>
      </c>
      <c r="F236" s="108"/>
      <c r="G236" s="108"/>
      <c r="H236" s="108"/>
      <c r="I236" s="63"/>
      <c r="J236" s="253">
        <f>J237</f>
        <v>9603.4</v>
      </c>
      <c r="K236" s="253">
        <f>K237</f>
        <v>4832.6</v>
      </c>
      <c r="L236" s="254">
        <f t="shared" si="8"/>
        <v>0.5032176104296395</v>
      </c>
    </row>
    <row r="237" spans="1:12" ht="20.25">
      <c r="A237" s="60"/>
      <c r="B237" s="61"/>
      <c r="C237" s="111" t="s">
        <v>253</v>
      </c>
      <c r="D237" s="105" t="s">
        <v>66</v>
      </c>
      <c r="E237" s="85" t="s">
        <v>252</v>
      </c>
      <c r="F237" s="69" t="s">
        <v>254</v>
      </c>
      <c r="G237" s="85" t="s">
        <v>67</v>
      </c>
      <c r="H237" s="85" t="s">
        <v>67</v>
      </c>
      <c r="I237" s="105"/>
      <c r="J237" s="255">
        <f>J238</f>
        <v>9603.4</v>
      </c>
      <c r="K237" s="255">
        <f>K238</f>
        <v>4832.6</v>
      </c>
      <c r="L237" s="256">
        <f t="shared" si="8"/>
        <v>0.5032176104296395</v>
      </c>
    </row>
    <row r="238" spans="1:12" ht="20.25">
      <c r="A238" s="60"/>
      <c r="B238" s="61"/>
      <c r="C238" s="104" t="s">
        <v>103</v>
      </c>
      <c r="D238" s="63" t="s">
        <v>66</v>
      </c>
      <c r="E238" s="93" t="s">
        <v>252</v>
      </c>
      <c r="F238" s="105" t="s">
        <v>254</v>
      </c>
      <c r="G238" s="105" t="s">
        <v>104</v>
      </c>
      <c r="H238" s="93" t="s">
        <v>67</v>
      </c>
      <c r="I238" s="63"/>
      <c r="J238" s="277">
        <f>J239+J254</f>
        <v>9603.4</v>
      </c>
      <c r="K238" s="277">
        <f>K239+K254</f>
        <v>4832.6</v>
      </c>
      <c r="L238" s="278">
        <f t="shared" si="8"/>
        <v>0.5032176104296395</v>
      </c>
    </row>
    <row r="239" spans="1:12" ht="20.25">
      <c r="A239" s="60"/>
      <c r="B239" s="61"/>
      <c r="C239" s="104" t="s">
        <v>105</v>
      </c>
      <c r="D239" s="105" t="s">
        <v>66</v>
      </c>
      <c r="E239" s="93" t="s">
        <v>252</v>
      </c>
      <c r="F239" s="105" t="s">
        <v>254</v>
      </c>
      <c r="G239" s="105" t="s">
        <v>106</v>
      </c>
      <c r="H239" s="106"/>
      <c r="I239" s="95"/>
      <c r="J239" s="277">
        <f>J240+J245+J250+J252+J248</f>
        <v>9218</v>
      </c>
      <c r="K239" s="277">
        <f>K240+K245+K250+K252+K248</f>
        <v>4470.1</v>
      </c>
      <c r="L239" s="278">
        <f t="shared" si="8"/>
        <v>0.4849316554567152</v>
      </c>
    </row>
    <row r="240" spans="1:12" ht="40.5">
      <c r="A240" s="60"/>
      <c r="B240" s="61"/>
      <c r="C240" s="111" t="s">
        <v>255</v>
      </c>
      <c r="D240" s="69" t="s">
        <v>66</v>
      </c>
      <c r="E240" s="85" t="s">
        <v>252</v>
      </c>
      <c r="F240" s="69" t="s">
        <v>254</v>
      </c>
      <c r="G240" s="69" t="s">
        <v>256</v>
      </c>
      <c r="H240" s="108"/>
      <c r="I240" s="71"/>
      <c r="J240" s="253">
        <f>J244+J243+J242+J241</f>
        <v>7015.200000000001</v>
      </c>
      <c r="K240" s="253">
        <f>K244+K243+K242+K241</f>
        <v>4470.1</v>
      </c>
      <c r="L240" s="254">
        <f t="shared" si="8"/>
        <v>0.6372020754932147</v>
      </c>
    </row>
    <row r="241" spans="1:12" ht="20.25">
      <c r="A241" s="60"/>
      <c r="B241" s="61"/>
      <c r="C241" s="165" t="s">
        <v>257</v>
      </c>
      <c r="D241" s="80" t="s">
        <v>66</v>
      </c>
      <c r="E241" s="80" t="s">
        <v>252</v>
      </c>
      <c r="F241" s="80" t="s">
        <v>254</v>
      </c>
      <c r="G241" s="80" t="s">
        <v>256</v>
      </c>
      <c r="H241" s="80" t="s">
        <v>91</v>
      </c>
      <c r="I241" s="79" t="s">
        <v>80</v>
      </c>
      <c r="J241" s="267">
        <v>5302.8</v>
      </c>
      <c r="K241" s="267">
        <v>3427.3</v>
      </c>
      <c r="L241" s="268">
        <f t="shared" si="8"/>
        <v>0.6463189258504941</v>
      </c>
    </row>
    <row r="242" spans="1:12" ht="20.25">
      <c r="A242" s="60"/>
      <c r="B242" s="61"/>
      <c r="C242" s="165" t="s">
        <v>258</v>
      </c>
      <c r="D242" s="79" t="s">
        <v>66</v>
      </c>
      <c r="E242" s="80" t="s">
        <v>252</v>
      </c>
      <c r="F242" s="80" t="s">
        <v>254</v>
      </c>
      <c r="G242" s="80" t="s">
        <v>256</v>
      </c>
      <c r="H242" s="80" t="s">
        <v>209</v>
      </c>
      <c r="I242" s="79" t="s">
        <v>80</v>
      </c>
      <c r="J242" s="267">
        <v>20</v>
      </c>
      <c r="K242" s="267">
        <v>10.2</v>
      </c>
      <c r="L242" s="268">
        <f t="shared" si="8"/>
        <v>0.51</v>
      </c>
    </row>
    <row r="243" spans="1:12" ht="20.25">
      <c r="A243" s="60"/>
      <c r="B243" s="61"/>
      <c r="C243" s="165" t="s">
        <v>87</v>
      </c>
      <c r="D243" s="79" t="s">
        <v>66</v>
      </c>
      <c r="E243" s="80" t="s">
        <v>252</v>
      </c>
      <c r="F243" s="80" t="s">
        <v>254</v>
      </c>
      <c r="G243" s="80" t="s">
        <v>256</v>
      </c>
      <c r="H243" s="80" t="s">
        <v>88</v>
      </c>
      <c r="I243" s="79" t="s">
        <v>80</v>
      </c>
      <c r="J243" s="267">
        <v>54.5</v>
      </c>
      <c r="K243" s="267">
        <v>38.5</v>
      </c>
      <c r="L243" s="268">
        <f t="shared" si="8"/>
        <v>0.7064220183486238</v>
      </c>
    </row>
    <row r="244" spans="1:12" ht="20.25">
      <c r="A244" s="60"/>
      <c r="B244" s="61"/>
      <c r="C244" s="109" t="s">
        <v>89</v>
      </c>
      <c r="D244" s="73" t="s">
        <v>66</v>
      </c>
      <c r="E244" s="82" t="s">
        <v>252</v>
      </c>
      <c r="F244" s="82" t="s">
        <v>254</v>
      </c>
      <c r="G244" s="82" t="s">
        <v>256</v>
      </c>
      <c r="H244" s="82" t="s">
        <v>90</v>
      </c>
      <c r="I244" s="73" t="s">
        <v>80</v>
      </c>
      <c r="J244" s="265">
        <v>1637.9</v>
      </c>
      <c r="K244" s="265">
        <v>994.1</v>
      </c>
      <c r="L244" s="266">
        <f t="shared" si="8"/>
        <v>0.6069357103608278</v>
      </c>
    </row>
    <row r="245" spans="1:12" ht="40.5">
      <c r="A245" s="60"/>
      <c r="B245" s="61"/>
      <c r="C245" s="154" t="s">
        <v>259</v>
      </c>
      <c r="D245" s="69" t="s">
        <v>66</v>
      </c>
      <c r="E245" s="85" t="s">
        <v>252</v>
      </c>
      <c r="F245" s="69" t="s">
        <v>254</v>
      </c>
      <c r="G245" s="69" t="s">
        <v>260</v>
      </c>
      <c r="H245" s="108"/>
      <c r="I245" s="71"/>
      <c r="J245" s="253">
        <f>J246+J247</f>
        <v>500</v>
      </c>
      <c r="K245" s="253">
        <f>K246+K247</f>
        <v>0</v>
      </c>
      <c r="L245" s="254">
        <f t="shared" si="8"/>
        <v>0</v>
      </c>
    </row>
    <row r="246" spans="1:12" ht="40.5">
      <c r="A246" s="60"/>
      <c r="B246" s="61"/>
      <c r="C246" s="81" t="s">
        <v>357</v>
      </c>
      <c r="D246" s="80" t="s">
        <v>66</v>
      </c>
      <c r="E246" s="80" t="s">
        <v>252</v>
      </c>
      <c r="F246" s="80" t="s">
        <v>254</v>
      </c>
      <c r="G246" s="80" t="s">
        <v>260</v>
      </c>
      <c r="H246" s="80" t="s">
        <v>226</v>
      </c>
      <c r="I246" s="79" t="s">
        <v>164</v>
      </c>
      <c r="J246" s="267">
        <v>400</v>
      </c>
      <c r="K246" s="267">
        <v>0</v>
      </c>
      <c r="L246" s="268">
        <f t="shared" si="8"/>
        <v>0</v>
      </c>
    </row>
    <row r="247" spans="1:12" ht="40.5">
      <c r="A247" s="60"/>
      <c r="B247" s="61"/>
      <c r="C247" s="72" t="s">
        <v>357</v>
      </c>
      <c r="D247" s="82" t="s">
        <v>66</v>
      </c>
      <c r="E247" s="82" t="s">
        <v>252</v>
      </c>
      <c r="F247" s="82" t="s">
        <v>254</v>
      </c>
      <c r="G247" s="82" t="s">
        <v>260</v>
      </c>
      <c r="H247" s="82" t="s">
        <v>90</v>
      </c>
      <c r="I247" s="73" t="s">
        <v>91</v>
      </c>
      <c r="J247" s="265">
        <v>100</v>
      </c>
      <c r="K247" s="265">
        <v>0</v>
      </c>
      <c r="L247" s="266">
        <f t="shared" si="8"/>
        <v>0</v>
      </c>
    </row>
    <row r="248" spans="1:12" ht="60.75">
      <c r="A248" s="60"/>
      <c r="B248" s="61"/>
      <c r="C248" s="154" t="s">
        <v>408</v>
      </c>
      <c r="D248" s="69" t="s">
        <v>66</v>
      </c>
      <c r="E248" s="69" t="s">
        <v>252</v>
      </c>
      <c r="F248" s="69" t="s">
        <v>254</v>
      </c>
      <c r="G248" s="69" t="s">
        <v>409</v>
      </c>
      <c r="H248" s="69"/>
      <c r="I248" s="71"/>
      <c r="J248" s="253">
        <f>J249</f>
        <v>352.8</v>
      </c>
      <c r="K248" s="253">
        <f>K249</f>
        <v>0</v>
      </c>
      <c r="L248" s="254">
        <f t="shared" si="8"/>
        <v>0</v>
      </c>
    </row>
    <row r="249" spans="1:12" ht="20.25">
      <c r="A249" s="60"/>
      <c r="B249" s="61"/>
      <c r="C249" s="121" t="s">
        <v>257</v>
      </c>
      <c r="D249" s="73" t="s">
        <v>66</v>
      </c>
      <c r="E249" s="82" t="s">
        <v>252</v>
      </c>
      <c r="F249" s="82" t="s">
        <v>254</v>
      </c>
      <c r="G249" s="82" t="s">
        <v>409</v>
      </c>
      <c r="H249" s="82" t="s">
        <v>91</v>
      </c>
      <c r="I249" s="73" t="s">
        <v>410</v>
      </c>
      <c r="J249" s="265">
        <v>352.8</v>
      </c>
      <c r="K249" s="265">
        <v>0</v>
      </c>
      <c r="L249" s="266">
        <f t="shared" si="8"/>
        <v>0</v>
      </c>
    </row>
    <row r="250" spans="1:12" ht="60.75">
      <c r="A250" s="60"/>
      <c r="B250" s="61"/>
      <c r="C250" s="111" t="s">
        <v>359</v>
      </c>
      <c r="D250" s="69" t="s">
        <v>66</v>
      </c>
      <c r="E250" s="85" t="s">
        <v>252</v>
      </c>
      <c r="F250" s="69" t="s">
        <v>254</v>
      </c>
      <c r="G250" s="69" t="s">
        <v>360</v>
      </c>
      <c r="H250" s="108"/>
      <c r="I250" s="71"/>
      <c r="J250" s="253">
        <f>J251</f>
        <v>1000</v>
      </c>
      <c r="K250" s="253">
        <f>K251</f>
        <v>0</v>
      </c>
      <c r="L250" s="254">
        <f t="shared" si="8"/>
        <v>0</v>
      </c>
    </row>
    <row r="251" spans="1:12" ht="20.25">
      <c r="A251" s="60"/>
      <c r="B251" s="61"/>
      <c r="C251" s="109" t="s">
        <v>89</v>
      </c>
      <c r="D251" s="82" t="s">
        <v>66</v>
      </c>
      <c r="E251" s="82" t="s">
        <v>252</v>
      </c>
      <c r="F251" s="82" t="s">
        <v>254</v>
      </c>
      <c r="G251" s="82" t="s">
        <v>360</v>
      </c>
      <c r="H251" s="82" t="s">
        <v>90</v>
      </c>
      <c r="I251" s="73" t="s">
        <v>361</v>
      </c>
      <c r="J251" s="265">
        <v>1000</v>
      </c>
      <c r="K251" s="265">
        <v>0</v>
      </c>
      <c r="L251" s="266">
        <f t="shared" si="8"/>
        <v>0</v>
      </c>
    </row>
    <row r="252" spans="1:12" ht="60.75">
      <c r="A252" s="60"/>
      <c r="B252" s="61"/>
      <c r="C252" s="111" t="s">
        <v>362</v>
      </c>
      <c r="D252" s="69" t="s">
        <v>66</v>
      </c>
      <c r="E252" s="85" t="s">
        <v>252</v>
      </c>
      <c r="F252" s="69" t="s">
        <v>254</v>
      </c>
      <c r="G252" s="69" t="s">
        <v>363</v>
      </c>
      <c r="H252" s="108"/>
      <c r="I252" s="71"/>
      <c r="J252" s="253">
        <f>J253</f>
        <v>350</v>
      </c>
      <c r="K252" s="253">
        <f>K253</f>
        <v>0</v>
      </c>
      <c r="L252" s="254">
        <f t="shared" si="8"/>
        <v>0</v>
      </c>
    </row>
    <row r="253" spans="1:12" ht="20.25">
      <c r="A253" s="60"/>
      <c r="B253" s="61"/>
      <c r="C253" s="109" t="s">
        <v>89</v>
      </c>
      <c r="D253" s="82" t="s">
        <v>66</v>
      </c>
      <c r="E253" s="82" t="s">
        <v>252</v>
      </c>
      <c r="F253" s="82" t="s">
        <v>254</v>
      </c>
      <c r="G253" s="82" t="s">
        <v>363</v>
      </c>
      <c r="H253" s="82" t="s">
        <v>90</v>
      </c>
      <c r="I253" s="73" t="s">
        <v>364</v>
      </c>
      <c r="J253" s="265">
        <v>350</v>
      </c>
      <c r="K253" s="265">
        <v>0</v>
      </c>
      <c r="L253" s="266">
        <f t="shared" si="8"/>
        <v>0</v>
      </c>
    </row>
    <row r="254" spans="1:12" ht="20.25">
      <c r="A254" s="60"/>
      <c r="B254" s="61"/>
      <c r="C254" s="129" t="s">
        <v>261</v>
      </c>
      <c r="D254" s="88" t="s">
        <v>66</v>
      </c>
      <c r="E254" s="83" t="s">
        <v>252</v>
      </c>
      <c r="F254" s="88" t="s">
        <v>262</v>
      </c>
      <c r="G254" s="83" t="s">
        <v>67</v>
      </c>
      <c r="H254" s="83" t="s">
        <v>67</v>
      </c>
      <c r="I254" s="84"/>
      <c r="J254" s="271">
        <f>J255</f>
        <v>385.4</v>
      </c>
      <c r="K254" s="271">
        <f>K255</f>
        <v>362.5</v>
      </c>
      <c r="L254" s="272">
        <f t="shared" si="8"/>
        <v>0.9405812143227816</v>
      </c>
    </row>
    <row r="255" spans="1:12" ht="20.25">
      <c r="A255" s="60"/>
      <c r="B255" s="61"/>
      <c r="C255" s="104" t="s">
        <v>103</v>
      </c>
      <c r="D255" s="64" t="s">
        <v>66</v>
      </c>
      <c r="E255" s="93" t="s">
        <v>252</v>
      </c>
      <c r="F255" s="105" t="s">
        <v>262</v>
      </c>
      <c r="G255" s="105" t="s">
        <v>104</v>
      </c>
      <c r="H255" s="93" t="s">
        <v>67</v>
      </c>
      <c r="I255" s="95"/>
      <c r="J255" s="277">
        <f>J256</f>
        <v>385.4</v>
      </c>
      <c r="K255" s="277">
        <f>K256</f>
        <v>362.5</v>
      </c>
      <c r="L255" s="278">
        <f t="shared" si="8"/>
        <v>0.9405812143227816</v>
      </c>
    </row>
    <row r="256" spans="1:12" ht="20.25">
      <c r="A256" s="60"/>
      <c r="B256" s="61"/>
      <c r="C256" s="104" t="s">
        <v>105</v>
      </c>
      <c r="D256" s="105" t="s">
        <v>66</v>
      </c>
      <c r="E256" s="93" t="s">
        <v>252</v>
      </c>
      <c r="F256" s="105" t="s">
        <v>262</v>
      </c>
      <c r="G256" s="105" t="s">
        <v>106</v>
      </c>
      <c r="H256" s="166"/>
      <c r="I256" s="95"/>
      <c r="J256" s="322">
        <f>J257+J259</f>
        <v>385.4</v>
      </c>
      <c r="K256" s="322">
        <f>K257+K259</f>
        <v>362.5</v>
      </c>
      <c r="L256" s="323">
        <f t="shared" si="8"/>
        <v>0.9405812143227816</v>
      </c>
    </row>
    <row r="257" spans="1:12" ht="40.5">
      <c r="A257" s="60"/>
      <c r="B257" s="61"/>
      <c r="C257" s="111" t="s">
        <v>263</v>
      </c>
      <c r="D257" s="70" t="s">
        <v>66</v>
      </c>
      <c r="E257" s="85" t="s">
        <v>252</v>
      </c>
      <c r="F257" s="69" t="s">
        <v>262</v>
      </c>
      <c r="G257" s="69" t="s">
        <v>264</v>
      </c>
      <c r="H257" s="108" t="s">
        <v>67</v>
      </c>
      <c r="I257" s="71"/>
      <c r="J257" s="253">
        <f>J258</f>
        <v>310</v>
      </c>
      <c r="K257" s="253">
        <f>K258</f>
        <v>306</v>
      </c>
      <c r="L257" s="254">
        <f t="shared" si="8"/>
        <v>0.9870967741935484</v>
      </c>
    </row>
    <row r="258" spans="1:12" ht="20.25">
      <c r="A258" s="60"/>
      <c r="B258" s="61"/>
      <c r="C258" s="109" t="s">
        <v>89</v>
      </c>
      <c r="D258" s="73" t="s">
        <v>66</v>
      </c>
      <c r="E258" s="82" t="s">
        <v>252</v>
      </c>
      <c r="F258" s="82" t="s">
        <v>262</v>
      </c>
      <c r="G258" s="82" t="s">
        <v>264</v>
      </c>
      <c r="H258" s="82" t="s">
        <v>90</v>
      </c>
      <c r="I258" s="73" t="s">
        <v>80</v>
      </c>
      <c r="J258" s="265">
        <v>310</v>
      </c>
      <c r="K258" s="265">
        <v>306</v>
      </c>
      <c r="L258" s="266">
        <f t="shared" si="8"/>
        <v>0.9870967741935484</v>
      </c>
    </row>
    <row r="259" spans="1:12" ht="81">
      <c r="A259" s="60"/>
      <c r="B259" s="61"/>
      <c r="C259" s="123" t="s">
        <v>411</v>
      </c>
      <c r="D259" s="100" t="s">
        <v>66</v>
      </c>
      <c r="E259" s="115" t="s">
        <v>252</v>
      </c>
      <c r="F259" s="115" t="s">
        <v>262</v>
      </c>
      <c r="G259" s="115" t="s">
        <v>265</v>
      </c>
      <c r="H259" s="115"/>
      <c r="I259" s="100"/>
      <c r="J259" s="261">
        <f>J260</f>
        <v>75.4</v>
      </c>
      <c r="K259" s="261">
        <f>K260</f>
        <v>56.5</v>
      </c>
      <c r="L259" s="262">
        <f t="shared" si="8"/>
        <v>0.7493368700265252</v>
      </c>
    </row>
    <row r="260" spans="1:12" ht="20.25">
      <c r="A260" s="60"/>
      <c r="B260" s="61"/>
      <c r="C260" s="130" t="s">
        <v>109</v>
      </c>
      <c r="D260" s="128" t="s">
        <v>66</v>
      </c>
      <c r="E260" s="128" t="s">
        <v>252</v>
      </c>
      <c r="F260" s="128" t="s">
        <v>262</v>
      </c>
      <c r="G260" s="128" t="s">
        <v>265</v>
      </c>
      <c r="H260" s="128" t="s">
        <v>110</v>
      </c>
      <c r="I260" s="128" t="s">
        <v>111</v>
      </c>
      <c r="J260" s="273">
        <v>75.4</v>
      </c>
      <c r="K260" s="273">
        <v>56.5</v>
      </c>
      <c r="L260" s="274">
        <f t="shared" si="8"/>
        <v>0.7493368700265252</v>
      </c>
    </row>
    <row r="261" spans="1:12" ht="20.25">
      <c r="A261" s="60"/>
      <c r="B261" s="61"/>
      <c r="C261" s="163" t="s">
        <v>266</v>
      </c>
      <c r="D261" s="93" t="s">
        <v>66</v>
      </c>
      <c r="E261" s="94" t="s">
        <v>267</v>
      </c>
      <c r="F261" s="63"/>
      <c r="G261" s="84"/>
      <c r="H261" s="84"/>
      <c r="I261" s="93"/>
      <c r="J261" s="324">
        <f>J262+J267</f>
        <v>389.8</v>
      </c>
      <c r="K261" s="324">
        <f>K262+K267</f>
        <v>218.54999999999998</v>
      </c>
      <c r="L261" s="325">
        <f t="shared" si="8"/>
        <v>0.5606721395587481</v>
      </c>
    </row>
    <row r="262" spans="1:12" ht="20.25">
      <c r="A262" s="60"/>
      <c r="B262" s="61"/>
      <c r="C262" s="167" t="s">
        <v>268</v>
      </c>
      <c r="D262" s="90" t="s">
        <v>66</v>
      </c>
      <c r="E262" s="90" t="s">
        <v>267</v>
      </c>
      <c r="F262" s="90" t="s">
        <v>269</v>
      </c>
      <c r="G262" s="90"/>
      <c r="H262" s="97"/>
      <c r="I262" s="97"/>
      <c r="J262" s="326">
        <f aca="true" t="shared" si="10" ref="J262:K265">J263</f>
        <v>229.8</v>
      </c>
      <c r="K262" s="326">
        <f t="shared" si="10"/>
        <v>154.2</v>
      </c>
      <c r="L262" s="258">
        <f t="shared" si="8"/>
        <v>0.671018276762402</v>
      </c>
    </row>
    <row r="263" spans="1:12" ht="20.25">
      <c r="A263" s="60"/>
      <c r="B263" s="61"/>
      <c r="C263" s="65" t="s">
        <v>103</v>
      </c>
      <c r="D263" s="63" t="s">
        <v>66</v>
      </c>
      <c r="E263" s="63" t="s">
        <v>267</v>
      </c>
      <c r="F263" s="63" t="s">
        <v>269</v>
      </c>
      <c r="G263" s="63" t="s">
        <v>104</v>
      </c>
      <c r="H263" s="95"/>
      <c r="I263" s="95"/>
      <c r="J263" s="327">
        <f t="shared" si="10"/>
        <v>229.8</v>
      </c>
      <c r="K263" s="327">
        <f t="shared" si="10"/>
        <v>154.2</v>
      </c>
      <c r="L263" s="206">
        <f t="shared" si="8"/>
        <v>0.671018276762402</v>
      </c>
    </row>
    <row r="264" spans="1:12" ht="20.25">
      <c r="A264" s="60"/>
      <c r="B264" s="61"/>
      <c r="C264" s="65" t="s">
        <v>105</v>
      </c>
      <c r="D264" s="63" t="s">
        <v>66</v>
      </c>
      <c r="E264" s="63" t="s">
        <v>267</v>
      </c>
      <c r="F264" s="63" t="s">
        <v>269</v>
      </c>
      <c r="G264" s="63" t="s">
        <v>106</v>
      </c>
      <c r="H264" s="63"/>
      <c r="I264" s="95"/>
      <c r="J264" s="327">
        <f t="shared" si="10"/>
        <v>229.8</v>
      </c>
      <c r="K264" s="327">
        <f t="shared" si="10"/>
        <v>154.2</v>
      </c>
      <c r="L264" s="206">
        <f t="shared" si="8"/>
        <v>0.671018276762402</v>
      </c>
    </row>
    <row r="265" spans="1:12" ht="40.5">
      <c r="A265" s="60"/>
      <c r="B265" s="61"/>
      <c r="C265" s="99" t="s">
        <v>270</v>
      </c>
      <c r="D265" s="76" t="s">
        <v>66</v>
      </c>
      <c r="E265" s="70" t="s">
        <v>267</v>
      </c>
      <c r="F265" s="70" t="s">
        <v>269</v>
      </c>
      <c r="G265" s="70" t="s">
        <v>271</v>
      </c>
      <c r="H265" s="71"/>
      <c r="I265" s="77"/>
      <c r="J265" s="328">
        <f t="shared" si="10"/>
        <v>229.8</v>
      </c>
      <c r="K265" s="328">
        <f t="shared" si="10"/>
        <v>154.2</v>
      </c>
      <c r="L265" s="208">
        <f t="shared" si="8"/>
        <v>0.671018276762402</v>
      </c>
    </row>
    <row r="266" spans="1:12" ht="40.5">
      <c r="A266" s="60"/>
      <c r="B266" s="61"/>
      <c r="C266" s="86" t="s">
        <v>272</v>
      </c>
      <c r="D266" s="97" t="s">
        <v>66</v>
      </c>
      <c r="E266" s="73" t="s">
        <v>267</v>
      </c>
      <c r="F266" s="168" t="s">
        <v>269</v>
      </c>
      <c r="G266" s="168" t="s">
        <v>271</v>
      </c>
      <c r="H266" s="73" t="s">
        <v>273</v>
      </c>
      <c r="I266" s="73" t="s">
        <v>80</v>
      </c>
      <c r="J266" s="329">
        <v>229.8</v>
      </c>
      <c r="K266" s="329">
        <v>154.2</v>
      </c>
      <c r="L266" s="210">
        <f t="shared" si="8"/>
        <v>0.671018276762402</v>
      </c>
    </row>
    <row r="267" spans="1:12" ht="20.25">
      <c r="A267" s="60"/>
      <c r="B267" s="61"/>
      <c r="C267" s="62" t="s">
        <v>274</v>
      </c>
      <c r="D267" s="63" t="s">
        <v>66</v>
      </c>
      <c r="E267" s="162" t="s">
        <v>267</v>
      </c>
      <c r="F267" s="64" t="s">
        <v>275</v>
      </c>
      <c r="G267" s="84"/>
      <c r="H267" s="84"/>
      <c r="I267" s="95"/>
      <c r="J267" s="326">
        <f aca="true" t="shared" si="11" ref="J267:K270">J268</f>
        <v>160</v>
      </c>
      <c r="K267" s="326">
        <f t="shared" si="11"/>
        <v>64.35</v>
      </c>
      <c r="L267" s="258">
        <f t="shared" si="8"/>
        <v>0.4021875</v>
      </c>
    </row>
    <row r="268" spans="1:12" ht="20.25">
      <c r="A268" s="60"/>
      <c r="B268" s="61"/>
      <c r="C268" s="163" t="s">
        <v>103</v>
      </c>
      <c r="D268" s="63" t="s">
        <v>66</v>
      </c>
      <c r="E268" s="63" t="s">
        <v>267</v>
      </c>
      <c r="F268" s="63" t="s">
        <v>275</v>
      </c>
      <c r="G268" s="63" t="s">
        <v>104</v>
      </c>
      <c r="H268" s="84"/>
      <c r="I268" s="95"/>
      <c r="J268" s="317">
        <f t="shared" si="11"/>
        <v>160</v>
      </c>
      <c r="K268" s="317">
        <f t="shared" si="11"/>
        <v>64.35</v>
      </c>
      <c r="L268" s="318">
        <f t="shared" si="8"/>
        <v>0.4021875</v>
      </c>
    </row>
    <row r="269" spans="1:12" ht="20.25">
      <c r="A269" s="60"/>
      <c r="B269" s="61"/>
      <c r="C269" s="164" t="s">
        <v>195</v>
      </c>
      <c r="D269" s="63" t="s">
        <v>66</v>
      </c>
      <c r="E269" s="63" t="s">
        <v>267</v>
      </c>
      <c r="F269" s="63" t="s">
        <v>275</v>
      </c>
      <c r="G269" s="63" t="s">
        <v>106</v>
      </c>
      <c r="H269" s="95"/>
      <c r="I269" s="67"/>
      <c r="J269" s="330">
        <f t="shared" si="11"/>
        <v>160</v>
      </c>
      <c r="K269" s="330">
        <f t="shared" si="11"/>
        <v>64.35</v>
      </c>
      <c r="L269" s="331">
        <f t="shared" si="8"/>
        <v>0.4021875</v>
      </c>
    </row>
    <row r="270" spans="1:12" ht="40.5">
      <c r="A270" s="60"/>
      <c r="B270" s="61"/>
      <c r="C270" s="169" t="s">
        <v>276</v>
      </c>
      <c r="D270" s="76" t="s">
        <v>66</v>
      </c>
      <c r="E270" s="89" t="s">
        <v>267</v>
      </c>
      <c r="F270" s="90" t="s">
        <v>275</v>
      </c>
      <c r="G270" s="90" t="s">
        <v>277</v>
      </c>
      <c r="H270" s="97"/>
      <c r="I270" s="71"/>
      <c r="J270" s="332">
        <f t="shared" si="11"/>
        <v>160</v>
      </c>
      <c r="K270" s="332">
        <f t="shared" si="11"/>
        <v>64.35</v>
      </c>
      <c r="L270" s="333">
        <f t="shared" si="8"/>
        <v>0.4021875</v>
      </c>
    </row>
    <row r="271" spans="1:12" ht="20.25">
      <c r="A271" s="60"/>
      <c r="B271" s="61"/>
      <c r="C271" s="72" t="s">
        <v>278</v>
      </c>
      <c r="D271" s="73" t="s">
        <v>66</v>
      </c>
      <c r="E271" s="73" t="s">
        <v>267</v>
      </c>
      <c r="F271" s="73" t="s">
        <v>275</v>
      </c>
      <c r="G271" s="73" t="s">
        <v>277</v>
      </c>
      <c r="H271" s="73" t="s">
        <v>279</v>
      </c>
      <c r="I271" s="73" t="s">
        <v>80</v>
      </c>
      <c r="J271" s="334">
        <v>160</v>
      </c>
      <c r="K271" s="334">
        <v>64.35</v>
      </c>
      <c r="L271" s="220">
        <f t="shared" si="8"/>
        <v>0.4021875</v>
      </c>
    </row>
    <row r="272" spans="1:12" ht="20.25">
      <c r="A272" s="60"/>
      <c r="B272" s="61"/>
      <c r="C272" s="170" t="s">
        <v>280</v>
      </c>
      <c r="D272" s="63" t="s">
        <v>66</v>
      </c>
      <c r="E272" s="92" t="s">
        <v>281</v>
      </c>
      <c r="F272" s="92"/>
      <c r="G272" s="92" t="s">
        <v>67</v>
      </c>
      <c r="H272" s="92" t="s">
        <v>67</v>
      </c>
      <c r="I272" s="95"/>
      <c r="J272" s="335">
        <f aca="true" t="shared" si="12" ref="J272:K276">J273</f>
        <v>348.4</v>
      </c>
      <c r="K272" s="335">
        <f t="shared" si="12"/>
        <v>187.25</v>
      </c>
      <c r="L272" s="333">
        <f t="shared" si="8"/>
        <v>0.5374569460390356</v>
      </c>
    </row>
    <row r="273" spans="1:12" ht="20.25">
      <c r="A273" s="60"/>
      <c r="B273" s="61"/>
      <c r="C273" s="65" t="s">
        <v>282</v>
      </c>
      <c r="D273" s="63" t="s">
        <v>66</v>
      </c>
      <c r="E273" s="94" t="s">
        <v>281</v>
      </c>
      <c r="F273" s="63" t="s">
        <v>283</v>
      </c>
      <c r="G273" s="94" t="s">
        <v>67</v>
      </c>
      <c r="H273" s="94" t="s">
        <v>67</v>
      </c>
      <c r="I273" s="95"/>
      <c r="J273" s="255">
        <f t="shared" si="12"/>
        <v>348.4</v>
      </c>
      <c r="K273" s="255">
        <f t="shared" si="12"/>
        <v>187.25</v>
      </c>
      <c r="L273" s="256">
        <f t="shared" si="8"/>
        <v>0.5374569460390356</v>
      </c>
    </row>
    <row r="274" spans="1:12" ht="20.25">
      <c r="A274" s="60"/>
      <c r="B274" s="61"/>
      <c r="C274" s="163" t="s">
        <v>103</v>
      </c>
      <c r="D274" s="63" t="s">
        <v>66</v>
      </c>
      <c r="E274" s="94" t="s">
        <v>281</v>
      </c>
      <c r="F274" s="63" t="s">
        <v>283</v>
      </c>
      <c r="G274" s="63" t="s">
        <v>104</v>
      </c>
      <c r="H274" s="94" t="s">
        <v>67</v>
      </c>
      <c r="I274" s="95"/>
      <c r="J274" s="249">
        <f t="shared" si="12"/>
        <v>348.4</v>
      </c>
      <c r="K274" s="249">
        <f t="shared" si="12"/>
        <v>187.25</v>
      </c>
      <c r="L274" s="250">
        <f aca="true" t="shared" si="13" ref="L274:L296">K274/J274</f>
        <v>0.5374569460390356</v>
      </c>
    </row>
    <row r="275" spans="1:12" ht="20.25">
      <c r="A275" s="60"/>
      <c r="B275" s="61"/>
      <c r="C275" s="164" t="s">
        <v>195</v>
      </c>
      <c r="D275" s="63" t="s">
        <v>66</v>
      </c>
      <c r="E275" s="63" t="s">
        <v>281</v>
      </c>
      <c r="F275" s="63" t="s">
        <v>283</v>
      </c>
      <c r="G275" s="63" t="s">
        <v>106</v>
      </c>
      <c r="H275" s="95"/>
      <c r="I275" s="95"/>
      <c r="J275" s="317">
        <f t="shared" si="12"/>
        <v>348.4</v>
      </c>
      <c r="K275" s="317">
        <f t="shared" si="12"/>
        <v>187.25</v>
      </c>
      <c r="L275" s="318">
        <f t="shared" si="13"/>
        <v>0.5374569460390356</v>
      </c>
    </row>
    <row r="276" spans="1:12" ht="40.5">
      <c r="A276" s="60"/>
      <c r="B276" s="61"/>
      <c r="C276" s="68" t="s">
        <v>284</v>
      </c>
      <c r="D276" s="69" t="s">
        <v>66</v>
      </c>
      <c r="E276" s="70" t="s">
        <v>281</v>
      </c>
      <c r="F276" s="70" t="s">
        <v>283</v>
      </c>
      <c r="G276" s="70" t="s">
        <v>285</v>
      </c>
      <c r="H276" s="70"/>
      <c r="I276" s="71"/>
      <c r="J276" s="225">
        <f t="shared" si="12"/>
        <v>348.4</v>
      </c>
      <c r="K276" s="225">
        <f t="shared" si="12"/>
        <v>187.25</v>
      </c>
      <c r="L276" s="226">
        <f t="shared" si="13"/>
        <v>0.5374569460390356</v>
      </c>
    </row>
    <row r="277" spans="1:12" ht="20.25">
      <c r="A277" s="60"/>
      <c r="B277" s="61"/>
      <c r="C277" s="72" t="s">
        <v>89</v>
      </c>
      <c r="D277" s="82" t="s">
        <v>66</v>
      </c>
      <c r="E277" s="73" t="s">
        <v>281</v>
      </c>
      <c r="F277" s="73" t="s">
        <v>283</v>
      </c>
      <c r="G277" s="73" t="s">
        <v>285</v>
      </c>
      <c r="H277" s="73" t="s">
        <v>90</v>
      </c>
      <c r="I277" s="73" t="s">
        <v>80</v>
      </c>
      <c r="J277" s="219">
        <v>348.4</v>
      </c>
      <c r="K277" s="219">
        <v>187.25</v>
      </c>
      <c r="L277" s="220">
        <f t="shared" si="13"/>
        <v>0.5374569460390356</v>
      </c>
    </row>
    <row r="278" spans="1:12" ht="20.25">
      <c r="A278" s="60"/>
      <c r="B278" s="61"/>
      <c r="C278" s="170" t="s">
        <v>286</v>
      </c>
      <c r="D278" s="63" t="s">
        <v>66</v>
      </c>
      <c r="E278" s="89" t="s">
        <v>287</v>
      </c>
      <c r="F278" s="97"/>
      <c r="G278" s="97"/>
      <c r="H278" s="97"/>
      <c r="I278" s="63"/>
      <c r="J278" s="336">
        <f aca="true" t="shared" si="14" ref="J278:K282">J279</f>
        <v>100</v>
      </c>
      <c r="K278" s="336">
        <f t="shared" si="14"/>
        <v>0</v>
      </c>
      <c r="L278" s="240">
        <f t="shared" si="13"/>
        <v>0</v>
      </c>
    </row>
    <row r="279" spans="1:12" ht="20.25">
      <c r="A279" s="60"/>
      <c r="B279" s="61"/>
      <c r="C279" s="68" t="s">
        <v>288</v>
      </c>
      <c r="D279" s="63" t="s">
        <v>66</v>
      </c>
      <c r="E279" s="92" t="s">
        <v>287</v>
      </c>
      <c r="F279" s="70" t="s">
        <v>289</v>
      </c>
      <c r="G279" s="92" t="s">
        <v>67</v>
      </c>
      <c r="H279" s="92" t="s">
        <v>1</v>
      </c>
      <c r="I279" s="63" t="s">
        <v>67</v>
      </c>
      <c r="J279" s="255">
        <f t="shared" si="14"/>
        <v>100</v>
      </c>
      <c r="K279" s="255">
        <f t="shared" si="14"/>
        <v>0</v>
      </c>
      <c r="L279" s="256">
        <f t="shared" si="13"/>
        <v>0</v>
      </c>
    </row>
    <row r="280" spans="1:12" ht="20.25">
      <c r="A280" s="60"/>
      <c r="B280" s="61"/>
      <c r="C280" s="163" t="s">
        <v>103</v>
      </c>
      <c r="D280" s="63" t="s">
        <v>66</v>
      </c>
      <c r="E280" s="94" t="s">
        <v>287</v>
      </c>
      <c r="F280" s="63" t="s">
        <v>289</v>
      </c>
      <c r="G280" s="63" t="s">
        <v>104</v>
      </c>
      <c r="H280" s="94" t="s">
        <v>67</v>
      </c>
      <c r="I280" s="63"/>
      <c r="J280" s="249">
        <f t="shared" si="14"/>
        <v>100</v>
      </c>
      <c r="K280" s="249">
        <f t="shared" si="14"/>
        <v>0</v>
      </c>
      <c r="L280" s="250">
        <f t="shared" si="13"/>
        <v>0</v>
      </c>
    </row>
    <row r="281" spans="1:12" ht="20.25">
      <c r="A281" s="60"/>
      <c r="B281" s="61"/>
      <c r="C281" s="164" t="s">
        <v>195</v>
      </c>
      <c r="D281" s="63" t="s">
        <v>66</v>
      </c>
      <c r="E281" s="63" t="s">
        <v>287</v>
      </c>
      <c r="F281" s="63" t="s">
        <v>289</v>
      </c>
      <c r="G281" s="63" t="s">
        <v>106</v>
      </c>
      <c r="H281" s="95"/>
      <c r="I281" s="63"/>
      <c r="J281" s="317">
        <f t="shared" si="14"/>
        <v>100</v>
      </c>
      <c r="K281" s="317">
        <f t="shared" si="14"/>
        <v>0</v>
      </c>
      <c r="L281" s="318">
        <f t="shared" si="13"/>
        <v>0</v>
      </c>
    </row>
    <row r="282" spans="1:12" ht="40.5">
      <c r="A282" s="60"/>
      <c r="B282" s="61"/>
      <c r="C282" s="68" t="s">
        <v>290</v>
      </c>
      <c r="D282" s="70" t="s">
        <v>66</v>
      </c>
      <c r="E282" s="92" t="s">
        <v>287</v>
      </c>
      <c r="F282" s="70" t="s">
        <v>289</v>
      </c>
      <c r="G282" s="70" t="s">
        <v>291</v>
      </c>
      <c r="H282" s="71"/>
      <c r="I282" s="70"/>
      <c r="J282" s="335">
        <f t="shared" si="14"/>
        <v>100</v>
      </c>
      <c r="K282" s="335">
        <f t="shared" si="14"/>
        <v>0</v>
      </c>
      <c r="L282" s="333">
        <f t="shared" si="13"/>
        <v>0</v>
      </c>
    </row>
    <row r="283" spans="1:12" ht="21" thickBot="1">
      <c r="A283" s="60"/>
      <c r="B283" s="61"/>
      <c r="C283" s="171" t="s">
        <v>292</v>
      </c>
      <c r="D283" s="172" t="s">
        <v>66</v>
      </c>
      <c r="E283" s="173" t="s">
        <v>287</v>
      </c>
      <c r="F283" s="173" t="s">
        <v>289</v>
      </c>
      <c r="G283" s="173" t="s">
        <v>291</v>
      </c>
      <c r="H283" s="173" t="s">
        <v>293</v>
      </c>
      <c r="I283" s="172" t="s">
        <v>80</v>
      </c>
      <c r="J283" s="337">
        <v>100</v>
      </c>
      <c r="K283" s="337">
        <v>0</v>
      </c>
      <c r="L283" s="338">
        <f t="shared" si="13"/>
        <v>0</v>
      </c>
    </row>
    <row r="284" spans="1:12" ht="41.25" thickBot="1">
      <c r="A284" s="387" t="s">
        <v>294</v>
      </c>
      <c r="B284" s="388"/>
      <c r="C284" s="174" t="s">
        <v>295</v>
      </c>
      <c r="D284" s="175" t="s">
        <v>296</v>
      </c>
      <c r="E284" s="175"/>
      <c r="F284" s="176"/>
      <c r="G284" s="176"/>
      <c r="H284" s="176"/>
      <c r="I284" s="176"/>
      <c r="J284" s="339">
        <f>J285</f>
        <v>328.79999999999995</v>
      </c>
      <c r="K284" s="339">
        <f>K285</f>
        <v>221.10000000000002</v>
      </c>
      <c r="L284" s="340">
        <f t="shared" si="13"/>
        <v>0.6724452554744527</v>
      </c>
    </row>
    <row r="285" spans="1:12" ht="20.25">
      <c r="A285" s="370"/>
      <c r="B285" s="371"/>
      <c r="C285" s="177" t="s">
        <v>68</v>
      </c>
      <c r="D285" s="64" t="s">
        <v>296</v>
      </c>
      <c r="E285" s="64" t="s">
        <v>69</v>
      </c>
      <c r="F285" s="64" t="s">
        <v>69</v>
      </c>
      <c r="G285" s="64" t="s">
        <v>67</v>
      </c>
      <c r="H285" s="64" t="s">
        <v>67</v>
      </c>
      <c r="I285" s="90" t="s">
        <v>67</v>
      </c>
      <c r="J285" s="235">
        <f>J286</f>
        <v>328.79999999999995</v>
      </c>
      <c r="K285" s="235">
        <f>K286</f>
        <v>221.10000000000002</v>
      </c>
      <c r="L285" s="236">
        <f t="shared" si="13"/>
        <v>0.6724452554744527</v>
      </c>
    </row>
    <row r="286" spans="1:12" ht="40.5">
      <c r="A286" s="372"/>
      <c r="B286" s="373"/>
      <c r="C286" s="111" t="s">
        <v>297</v>
      </c>
      <c r="D286" s="63" t="s">
        <v>296</v>
      </c>
      <c r="E286" s="92" t="s">
        <v>69</v>
      </c>
      <c r="F286" s="70" t="s">
        <v>298</v>
      </c>
      <c r="G286" s="92"/>
      <c r="H286" s="92"/>
      <c r="I286" s="63"/>
      <c r="J286" s="253">
        <f>J287+J292</f>
        <v>328.79999999999995</v>
      </c>
      <c r="K286" s="253">
        <f>K287+K292</f>
        <v>221.10000000000002</v>
      </c>
      <c r="L286" s="254">
        <f t="shared" si="13"/>
        <v>0.6724452554744527</v>
      </c>
    </row>
    <row r="287" spans="1:12" ht="20.25">
      <c r="A287" s="372"/>
      <c r="B287" s="373"/>
      <c r="C287" s="104" t="s">
        <v>299</v>
      </c>
      <c r="D287" s="63" t="s">
        <v>296</v>
      </c>
      <c r="E287" s="63" t="s">
        <v>69</v>
      </c>
      <c r="F287" s="63" t="s">
        <v>298</v>
      </c>
      <c r="G287" s="63" t="s">
        <v>300</v>
      </c>
      <c r="H287" s="63"/>
      <c r="I287" s="90" t="s">
        <v>67</v>
      </c>
      <c r="J287" s="259">
        <f>J288</f>
        <v>260.4</v>
      </c>
      <c r="K287" s="259">
        <f>K288</f>
        <v>169.8</v>
      </c>
      <c r="L287" s="260">
        <f t="shared" si="13"/>
        <v>0.6520737327188941</v>
      </c>
    </row>
    <row r="288" spans="1:12" ht="40.5">
      <c r="A288" s="372"/>
      <c r="B288" s="373"/>
      <c r="C288" s="178" t="s">
        <v>301</v>
      </c>
      <c r="D288" s="70" t="s">
        <v>296</v>
      </c>
      <c r="E288" s="66" t="s">
        <v>69</v>
      </c>
      <c r="F288" s="66" t="s">
        <v>298</v>
      </c>
      <c r="G288" s="66" t="s">
        <v>302</v>
      </c>
      <c r="H288" s="66"/>
      <c r="I288" s="71"/>
      <c r="J288" s="341">
        <f>SUM(J289:J291)</f>
        <v>260.4</v>
      </c>
      <c r="K288" s="341">
        <f>SUM(K289:K291)</f>
        <v>169.8</v>
      </c>
      <c r="L288" s="342">
        <f t="shared" si="13"/>
        <v>0.6520737327188941</v>
      </c>
    </row>
    <row r="289" spans="1:12" ht="20.25">
      <c r="A289" s="372"/>
      <c r="B289" s="373"/>
      <c r="C289" s="122" t="s">
        <v>87</v>
      </c>
      <c r="D289" s="79" t="s">
        <v>296</v>
      </c>
      <c r="E289" s="79" t="s">
        <v>69</v>
      </c>
      <c r="F289" s="79" t="s">
        <v>298</v>
      </c>
      <c r="G289" s="79" t="s">
        <v>302</v>
      </c>
      <c r="H289" s="79" t="s">
        <v>88</v>
      </c>
      <c r="I289" s="79" t="s">
        <v>80</v>
      </c>
      <c r="J289" s="315">
        <v>4.6</v>
      </c>
      <c r="K289" s="315">
        <v>4</v>
      </c>
      <c r="L289" s="316">
        <f t="shared" si="13"/>
        <v>0.8695652173913044</v>
      </c>
    </row>
    <row r="290" spans="1:12" ht="20.25">
      <c r="A290" s="372"/>
      <c r="B290" s="373"/>
      <c r="C290" s="122" t="s">
        <v>89</v>
      </c>
      <c r="D290" s="79" t="s">
        <v>296</v>
      </c>
      <c r="E290" s="79" t="s">
        <v>69</v>
      </c>
      <c r="F290" s="79" t="s">
        <v>298</v>
      </c>
      <c r="G290" s="79" t="s">
        <v>302</v>
      </c>
      <c r="H290" s="79" t="s">
        <v>90</v>
      </c>
      <c r="I290" s="79" t="s">
        <v>80</v>
      </c>
      <c r="J290" s="315">
        <v>230.7</v>
      </c>
      <c r="K290" s="315">
        <v>156.3</v>
      </c>
      <c r="L290" s="316">
        <f t="shared" si="13"/>
        <v>0.6775032509752926</v>
      </c>
    </row>
    <row r="291" spans="1:12" ht="20.25">
      <c r="A291" s="372"/>
      <c r="B291" s="373"/>
      <c r="C291" s="72" t="s">
        <v>92</v>
      </c>
      <c r="D291" s="73" t="s">
        <v>296</v>
      </c>
      <c r="E291" s="73" t="s">
        <v>69</v>
      </c>
      <c r="F291" s="73" t="s">
        <v>298</v>
      </c>
      <c r="G291" s="73" t="s">
        <v>302</v>
      </c>
      <c r="H291" s="73" t="s">
        <v>93</v>
      </c>
      <c r="I291" s="73" t="s">
        <v>80</v>
      </c>
      <c r="J291" s="297">
        <v>25.1</v>
      </c>
      <c r="K291" s="297">
        <v>9.5</v>
      </c>
      <c r="L291" s="298">
        <f t="shared" si="13"/>
        <v>0.3784860557768924</v>
      </c>
    </row>
    <row r="292" spans="1:12" ht="20.25">
      <c r="A292" s="372"/>
      <c r="B292" s="373"/>
      <c r="C292" s="146" t="s">
        <v>103</v>
      </c>
      <c r="D292" s="105" t="s">
        <v>296</v>
      </c>
      <c r="E292" s="63" t="s">
        <v>69</v>
      </c>
      <c r="F292" s="63" t="s">
        <v>298</v>
      </c>
      <c r="G292" s="63" t="s">
        <v>104</v>
      </c>
      <c r="H292" s="63"/>
      <c r="I292" s="106"/>
      <c r="J292" s="257">
        <f aca="true" t="shared" si="15" ref="J292:K294">J293</f>
        <v>68.4</v>
      </c>
      <c r="K292" s="257">
        <f t="shared" si="15"/>
        <v>51.3</v>
      </c>
      <c r="L292" s="258">
        <f t="shared" si="13"/>
        <v>0.7499999999999999</v>
      </c>
    </row>
    <row r="293" spans="1:12" ht="20.25">
      <c r="A293" s="372"/>
      <c r="B293" s="373"/>
      <c r="C293" s="146" t="s">
        <v>195</v>
      </c>
      <c r="D293" s="105" t="s">
        <v>296</v>
      </c>
      <c r="E293" s="63" t="s">
        <v>69</v>
      </c>
      <c r="F293" s="63" t="s">
        <v>298</v>
      </c>
      <c r="G293" s="63" t="s">
        <v>106</v>
      </c>
      <c r="H293" s="63"/>
      <c r="I293" s="106"/>
      <c r="J293" s="259">
        <f t="shared" si="15"/>
        <v>68.4</v>
      </c>
      <c r="K293" s="259">
        <f t="shared" si="15"/>
        <v>51.3</v>
      </c>
      <c r="L293" s="260">
        <f t="shared" si="13"/>
        <v>0.7499999999999999</v>
      </c>
    </row>
    <row r="294" spans="1:12" ht="81">
      <c r="A294" s="372"/>
      <c r="B294" s="373"/>
      <c r="C294" s="137" t="s">
        <v>412</v>
      </c>
      <c r="D294" s="69" t="s">
        <v>296</v>
      </c>
      <c r="E294" s="70" t="s">
        <v>69</v>
      </c>
      <c r="F294" s="70" t="s">
        <v>298</v>
      </c>
      <c r="G294" s="70" t="s">
        <v>303</v>
      </c>
      <c r="H294" s="70"/>
      <c r="I294" s="108"/>
      <c r="J294" s="299">
        <f t="shared" si="15"/>
        <v>68.4</v>
      </c>
      <c r="K294" s="299">
        <f t="shared" si="15"/>
        <v>51.3</v>
      </c>
      <c r="L294" s="300">
        <f t="shared" si="13"/>
        <v>0.7499999999999999</v>
      </c>
    </row>
    <row r="295" spans="1:12" ht="21" thickBot="1">
      <c r="A295" s="374"/>
      <c r="B295" s="375"/>
      <c r="C295" s="121" t="s">
        <v>109</v>
      </c>
      <c r="D295" s="172" t="s">
        <v>296</v>
      </c>
      <c r="E295" s="73" t="s">
        <v>69</v>
      </c>
      <c r="F295" s="73" t="s">
        <v>298</v>
      </c>
      <c r="G295" s="73" t="s">
        <v>303</v>
      </c>
      <c r="H295" s="73" t="s">
        <v>110</v>
      </c>
      <c r="I295" s="172" t="s">
        <v>304</v>
      </c>
      <c r="J295" s="297">
        <v>68.4</v>
      </c>
      <c r="K295" s="297">
        <v>51.3</v>
      </c>
      <c r="L295" s="298">
        <f t="shared" si="13"/>
        <v>0.7499999999999999</v>
      </c>
    </row>
    <row r="296" spans="1:12" ht="21" thickBot="1">
      <c r="A296" s="376"/>
      <c r="B296" s="377"/>
      <c r="C296" s="179" t="s">
        <v>305</v>
      </c>
      <c r="D296" s="180"/>
      <c r="E296" s="180"/>
      <c r="F296" s="181"/>
      <c r="G296" s="181"/>
      <c r="H296" s="182"/>
      <c r="I296" s="180"/>
      <c r="J296" s="343">
        <f>J284+J17</f>
        <v>98392.29999999999</v>
      </c>
      <c r="K296" s="343">
        <f>K284+K17</f>
        <v>45479.600000000006</v>
      </c>
      <c r="L296" s="300">
        <f t="shared" si="13"/>
        <v>0.4622272271305784</v>
      </c>
    </row>
    <row r="298" spans="10:11" ht="20.25">
      <c r="J298" s="344"/>
      <c r="K298" s="344"/>
    </row>
    <row r="299" spans="10:12" ht="20.25">
      <c r="J299" s="345"/>
      <c r="K299" s="345"/>
      <c r="L299" s="345"/>
    </row>
  </sheetData>
  <sheetProtection/>
  <autoFilter ref="A15:J296"/>
  <mergeCells count="16">
    <mergeCell ref="A1:L1"/>
    <mergeCell ref="A2:L2"/>
    <mergeCell ref="A3:L3"/>
    <mergeCell ref="A4:L4"/>
    <mergeCell ref="A5:L5"/>
    <mergeCell ref="A17:B17"/>
    <mergeCell ref="I6:J6"/>
    <mergeCell ref="A284:B284"/>
    <mergeCell ref="A285:B295"/>
    <mergeCell ref="A296:B296"/>
    <mergeCell ref="G7:J7"/>
    <mergeCell ref="G8:J8"/>
    <mergeCell ref="C10:J10"/>
    <mergeCell ref="A11:J11"/>
    <mergeCell ref="A12:J12"/>
    <mergeCell ref="A16:B16"/>
  </mergeCells>
  <printOptions horizontalCentered="1"/>
  <pageMargins left="0.5905511811023623" right="0.5905511811023623" top="0.5905511811023623" bottom="0.5905511811023623" header="0.31496062992125984" footer="0.31496062992125984"/>
  <pageSetup fitToHeight="5" fitToWidth="1" horizontalDpi="1200" verticalDpi="1200" orientation="portrait" paperSize="9" scale="32" r:id="rId2"/>
  <headerFooter alignWithMargins="0"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G17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29.75390625" style="10" customWidth="1"/>
    <col min="2" max="2" width="50.25390625" style="10" customWidth="1"/>
    <col min="3" max="3" width="11.75390625" style="10" customWidth="1"/>
    <col min="4" max="4" width="11.375" style="10" customWidth="1"/>
    <col min="5" max="16384" width="9.125" style="10" customWidth="1"/>
  </cols>
  <sheetData>
    <row r="1" spans="1:5" ht="12.75">
      <c r="A1" s="392" t="s">
        <v>306</v>
      </c>
      <c r="B1" s="392"/>
      <c r="C1" s="392"/>
      <c r="D1" s="392"/>
      <c r="E1" s="392"/>
    </row>
    <row r="2" spans="1:5" ht="12.75">
      <c r="A2" s="392" t="s">
        <v>307</v>
      </c>
      <c r="B2" s="392"/>
      <c r="C2" s="392"/>
      <c r="D2" s="392"/>
      <c r="E2" s="392"/>
    </row>
    <row r="3" spans="1:5" ht="12.75">
      <c r="A3" s="392" t="s">
        <v>0</v>
      </c>
      <c r="B3" s="392"/>
      <c r="C3" s="392"/>
      <c r="D3" s="392"/>
      <c r="E3" s="392"/>
    </row>
    <row r="4" spans="1:5" ht="12.75">
      <c r="A4" s="392" t="s">
        <v>345</v>
      </c>
      <c r="B4" s="392"/>
      <c r="C4" s="392"/>
      <c r="D4" s="392"/>
      <c r="E4" s="392"/>
    </row>
    <row r="5" spans="1:5" ht="12.75">
      <c r="A5" s="390" t="s">
        <v>423</v>
      </c>
      <c r="B5" s="390"/>
      <c r="C5" s="390"/>
      <c r="D5" s="390"/>
      <c r="E5" s="390"/>
    </row>
    <row r="6" spans="1:5" ht="51" customHeight="1">
      <c r="A6" s="12"/>
      <c r="B6" s="11"/>
      <c r="C6" s="11"/>
      <c r="D6" s="11"/>
      <c r="E6" s="11"/>
    </row>
    <row r="7" spans="1:5" ht="33" customHeight="1">
      <c r="A7" s="391" t="s">
        <v>415</v>
      </c>
      <c r="B7" s="391"/>
      <c r="C7" s="391"/>
      <c r="D7" s="391"/>
      <c r="E7" s="391"/>
    </row>
    <row r="8" spans="1:5" ht="12.75">
      <c r="A8" s="12"/>
      <c r="B8" s="12"/>
      <c r="C8" s="13"/>
      <c r="D8" s="12"/>
      <c r="E8" s="14"/>
    </row>
    <row r="9" spans="1:5" ht="54.75" customHeight="1">
      <c r="A9" s="40" t="s">
        <v>308</v>
      </c>
      <c r="B9" s="40" t="s">
        <v>51</v>
      </c>
      <c r="C9" s="41" t="s">
        <v>341</v>
      </c>
      <c r="D9" s="41" t="s">
        <v>417</v>
      </c>
      <c r="E9" s="42" t="s">
        <v>309</v>
      </c>
    </row>
    <row r="10" spans="1:5" ht="25.5">
      <c r="A10" s="40" t="s">
        <v>310</v>
      </c>
      <c r="B10" s="40" t="s">
        <v>311</v>
      </c>
      <c r="C10" s="41">
        <f>C11-C12</f>
        <v>2301.8</v>
      </c>
      <c r="D10" s="41">
        <f>D11-D12</f>
        <v>0</v>
      </c>
      <c r="E10" s="42">
        <v>0</v>
      </c>
    </row>
    <row r="11" spans="1:5" ht="25.5">
      <c r="A11" s="39" t="s">
        <v>312</v>
      </c>
      <c r="B11" s="39" t="s">
        <v>313</v>
      </c>
      <c r="C11" s="43">
        <v>2500</v>
      </c>
      <c r="D11" s="44">
        <v>0</v>
      </c>
      <c r="E11" s="45">
        <v>0</v>
      </c>
    </row>
    <row r="12" spans="1:5" ht="25.5">
      <c r="A12" s="39" t="s">
        <v>314</v>
      </c>
      <c r="B12" s="39" t="s">
        <v>315</v>
      </c>
      <c r="C12" s="43">
        <v>198.2</v>
      </c>
      <c r="D12" s="44">
        <v>0</v>
      </c>
      <c r="E12" s="45">
        <v>0</v>
      </c>
    </row>
    <row r="13" spans="1:5" ht="32.25" customHeight="1">
      <c r="A13" s="40" t="s">
        <v>316</v>
      </c>
      <c r="B13" s="40" t="s">
        <v>317</v>
      </c>
      <c r="C13" s="41">
        <f>C14-C15</f>
        <v>0</v>
      </c>
      <c r="D13" s="41">
        <f>D14-D15</f>
        <v>0</v>
      </c>
      <c r="E13" s="42">
        <v>0</v>
      </c>
    </row>
    <row r="14" spans="1:5" ht="38.25">
      <c r="A14" s="39" t="s">
        <v>318</v>
      </c>
      <c r="B14" s="39" t="s">
        <v>319</v>
      </c>
      <c r="C14" s="43">
        <v>2200</v>
      </c>
      <c r="D14" s="44">
        <v>0</v>
      </c>
      <c r="E14" s="45">
        <v>0</v>
      </c>
    </row>
    <row r="15" spans="1:5" ht="38.25">
      <c r="A15" s="39" t="s">
        <v>320</v>
      </c>
      <c r="B15" s="39" t="s">
        <v>321</v>
      </c>
      <c r="C15" s="43">
        <v>2200</v>
      </c>
      <c r="D15" s="44">
        <v>0</v>
      </c>
      <c r="E15" s="45">
        <v>0</v>
      </c>
    </row>
    <row r="16" spans="1:7" ht="12.75">
      <c r="A16" s="39" t="s">
        <v>322</v>
      </c>
      <c r="B16" s="39" t="s">
        <v>323</v>
      </c>
      <c r="C16" s="43">
        <f>26211+213</f>
        <v>26424</v>
      </c>
      <c r="D16" s="46">
        <f>доходы!F36-расходы!K296</f>
        <v>3607.5</v>
      </c>
      <c r="E16" s="45">
        <f>D16/C16</f>
        <v>0.1365236148955495</v>
      </c>
      <c r="G16" s="183"/>
    </row>
    <row r="17" spans="1:5" ht="32.25" customHeight="1">
      <c r="A17" s="40" t="s">
        <v>324</v>
      </c>
      <c r="B17" s="40" t="s">
        <v>325</v>
      </c>
      <c r="C17" s="346">
        <f>C10+C13+C16</f>
        <v>28725.8</v>
      </c>
      <c r="D17" s="47">
        <f>D10+D13+D16</f>
        <v>3607.5</v>
      </c>
      <c r="E17" s="42">
        <f>D17/C17</f>
        <v>0.12558396981111059</v>
      </c>
    </row>
    <row r="18" ht="32.25" customHeight="1"/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</sheetData>
  <sheetProtection/>
  <mergeCells count="6">
    <mergeCell ref="A5:E5"/>
    <mergeCell ref="A7:E7"/>
    <mergeCell ref="A1:E1"/>
    <mergeCell ref="A2:E2"/>
    <mergeCell ref="A3:E3"/>
    <mergeCell ref="A4:E4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N19"/>
  <sheetViews>
    <sheetView tabSelected="1" zoomScalePageLayoutView="0" workbookViewId="0" topLeftCell="A5">
      <selection activeCell="A1" sqref="A1:I17"/>
    </sheetView>
  </sheetViews>
  <sheetFormatPr defaultColWidth="9.00390625" defaultRowHeight="12.75"/>
  <cols>
    <col min="1" max="16384" width="9.125" style="10" customWidth="1"/>
  </cols>
  <sheetData>
    <row r="1" spans="6:9" ht="12.75">
      <c r="F1" s="392" t="s">
        <v>326</v>
      </c>
      <c r="G1" s="392"/>
      <c r="H1" s="392"/>
      <c r="I1" s="392"/>
    </row>
    <row r="2" spans="6:9" ht="12.75">
      <c r="F2" s="392" t="s">
        <v>307</v>
      </c>
      <c r="G2" s="392"/>
      <c r="H2" s="392"/>
      <c r="I2" s="392"/>
    </row>
    <row r="3" spans="6:9" ht="12.75">
      <c r="F3" s="392" t="s">
        <v>0</v>
      </c>
      <c r="G3" s="392"/>
      <c r="H3" s="392"/>
      <c r="I3" s="392"/>
    </row>
    <row r="4" spans="6:9" ht="12.75">
      <c r="F4" s="392" t="s">
        <v>345</v>
      </c>
      <c r="G4" s="392"/>
      <c r="H4" s="392"/>
      <c r="I4" s="392"/>
    </row>
    <row r="5" spans="6:9" s="15" customFormat="1" ht="12.75">
      <c r="F5" s="360" t="s">
        <v>424</v>
      </c>
      <c r="G5" s="360"/>
      <c r="H5" s="360"/>
      <c r="I5" s="360"/>
    </row>
    <row r="6" spans="6:9" ht="12.75">
      <c r="F6" s="11"/>
      <c r="G6" s="11"/>
      <c r="H6" s="11"/>
      <c r="I6" s="11"/>
    </row>
    <row r="7" spans="6:9" ht="60.75" customHeight="1">
      <c r="F7" s="11"/>
      <c r="G7" s="11"/>
      <c r="H7" s="11"/>
      <c r="I7" s="11"/>
    </row>
    <row r="8" spans="1:9" ht="20.25">
      <c r="A8" s="393" t="s">
        <v>327</v>
      </c>
      <c r="B8" s="393"/>
      <c r="C8" s="393"/>
      <c r="D8" s="393"/>
      <c r="E8" s="393"/>
      <c r="F8" s="393"/>
      <c r="G8" s="393"/>
      <c r="H8" s="393"/>
      <c r="I8" s="393"/>
    </row>
    <row r="9" spans="1:9" ht="46.5" customHeight="1">
      <c r="A9" s="394" t="s">
        <v>418</v>
      </c>
      <c r="B9" s="394"/>
      <c r="C9" s="394"/>
      <c r="D9" s="394"/>
      <c r="E9" s="394"/>
      <c r="F9" s="394"/>
      <c r="G9" s="394"/>
      <c r="H9" s="394"/>
      <c r="I9" s="394"/>
    </row>
    <row r="12" spans="1:9" ht="37.5" customHeight="1">
      <c r="A12" s="395" t="s">
        <v>328</v>
      </c>
      <c r="B12" s="395"/>
      <c r="C12" s="395"/>
      <c r="D12" s="395"/>
      <c r="E12" s="395"/>
      <c r="F12" s="395"/>
      <c r="G12" s="395"/>
      <c r="H12" s="395" t="s">
        <v>329</v>
      </c>
      <c r="I12" s="395"/>
    </row>
    <row r="13" spans="1:11" ht="12.75" customHeight="1">
      <c r="A13" s="396">
        <v>9</v>
      </c>
      <c r="B13" s="396"/>
      <c r="C13" s="396"/>
      <c r="D13" s="396"/>
      <c r="E13" s="396"/>
      <c r="F13" s="396"/>
      <c r="G13" s="396"/>
      <c r="H13" s="397">
        <f>расходы!K25+расходы!K34</f>
        <v>1852.6</v>
      </c>
      <c r="I13" s="398"/>
      <c r="J13" s="49"/>
      <c r="K13" s="16"/>
    </row>
    <row r="14" spans="1:10" ht="37.5" customHeight="1">
      <c r="A14" s="395" t="s">
        <v>330</v>
      </c>
      <c r="B14" s="395"/>
      <c r="C14" s="395"/>
      <c r="D14" s="395"/>
      <c r="E14" s="395"/>
      <c r="F14" s="395"/>
      <c r="G14" s="395"/>
      <c r="H14" s="395" t="s">
        <v>329</v>
      </c>
      <c r="I14" s="395"/>
      <c r="J14" s="49"/>
    </row>
    <row r="15" spans="1:14" ht="12.75" customHeight="1">
      <c r="A15" s="396">
        <v>6</v>
      </c>
      <c r="B15" s="396"/>
      <c r="C15" s="396"/>
      <c r="D15" s="396"/>
      <c r="E15" s="396"/>
      <c r="F15" s="396"/>
      <c r="G15" s="396"/>
      <c r="H15" s="397">
        <f>расходы!K23</f>
        <v>2663.9</v>
      </c>
      <c r="I15" s="398"/>
      <c r="J15" s="48"/>
      <c r="K15" s="16"/>
      <c r="L15" s="193"/>
      <c r="M15" s="194"/>
      <c r="N15" s="193"/>
    </row>
    <row r="16" spans="1:14" ht="37.5" customHeight="1">
      <c r="A16" s="400" t="s">
        <v>331</v>
      </c>
      <c r="B16" s="400"/>
      <c r="C16" s="400"/>
      <c r="D16" s="400"/>
      <c r="E16" s="400"/>
      <c r="F16" s="400"/>
      <c r="G16" s="400"/>
      <c r="H16" s="395" t="s">
        <v>329</v>
      </c>
      <c r="I16" s="395"/>
      <c r="L16" s="193"/>
      <c r="M16" s="194"/>
      <c r="N16" s="193"/>
    </row>
    <row r="17" spans="1:14" ht="12.75" customHeight="1">
      <c r="A17" s="399">
        <v>14</v>
      </c>
      <c r="B17" s="399"/>
      <c r="C17" s="399"/>
      <c r="D17" s="399"/>
      <c r="E17" s="399"/>
      <c r="F17" s="399"/>
      <c r="G17" s="399"/>
      <c r="H17" s="397">
        <f>расходы!K241</f>
        <v>3427.3</v>
      </c>
      <c r="I17" s="398"/>
      <c r="J17" s="48"/>
      <c r="K17" s="16"/>
      <c r="L17" s="193"/>
      <c r="M17" s="194"/>
      <c r="N17" s="193"/>
    </row>
    <row r="18" spans="12:14" ht="12.75">
      <c r="L18" s="193"/>
      <c r="M18" s="193"/>
      <c r="N18" s="193"/>
    </row>
    <row r="19" ht="12.75">
      <c r="I19" s="10" t="s">
        <v>1</v>
      </c>
    </row>
  </sheetData>
  <sheetProtection/>
  <mergeCells count="19">
    <mergeCell ref="A17:G17"/>
    <mergeCell ref="H17:I17"/>
    <mergeCell ref="A14:G14"/>
    <mergeCell ref="H14:I14"/>
    <mergeCell ref="A15:G15"/>
    <mergeCell ref="H15:I15"/>
    <mergeCell ref="A16:G16"/>
    <mergeCell ref="H16:I16"/>
    <mergeCell ref="A9:I9"/>
    <mergeCell ref="A12:G12"/>
    <mergeCell ref="H12:I12"/>
    <mergeCell ref="A13:G13"/>
    <mergeCell ref="H13:I13"/>
    <mergeCell ref="F5:I5"/>
    <mergeCell ref="A8:I8"/>
    <mergeCell ref="F1:I1"/>
    <mergeCell ref="F2:I2"/>
    <mergeCell ref="F3:I3"/>
    <mergeCell ref="F4:I4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2014-10-21T12:35:37Z</cp:lastPrinted>
  <dcterms:created xsi:type="dcterms:W3CDTF">2014-04-24T11:47:50Z</dcterms:created>
  <dcterms:modified xsi:type="dcterms:W3CDTF">2014-10-21T12:39:27Z</dcterms:modified>
  <cp:category/>
  <cp:version/>
  <cp:contentType/>
  <cp:contentStatus/>
</cp:coreProperties>
</file>