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15" windowWidth="13905" windowHeight="12780" tabRatio="496"/>
  </bookViews>
  <sheets>
    <sheet name="МО" sheetId="3" r:id="rId1"/>
  </sheets>
  <definedNames>
    <definedName name="_xlnm.Print_Titles" localSheetId="0">МО!$7:$17</definedName>
  </definedNames>
  <calcPr calcId="125725"/>
</workbook>
</file>

<file path=xl/calcChain.xml><?xml version="1.0" encoding="utf-8"?>
<calcChain xmlns="http://schemas.openxmlformats.org/spreadsheetml/2006/main">
  <c r="AH59" i="3"/>
  <c r="BX51"/>
  <c r="AJ67"/>
  <c r="AK67"/>
  <c r="AL67"/>
  <c r="AM67"/>
  <c r="AN67"/>
  <c r="AO67"/>
  <c r="AS67"/>
  <c r="AT67"/>
  <c r="AU67"/>
  <c r="BN67"/>
  <c r="BO67"/>
  <c r="BP67"/>
  <c r="BQ67"/>
  <c r="BR67"/>
  <c r="BS67"/>
  <c r="BW67"/>
  <c r="BX67"/>
  <c r="BY67"/>
  <c r="CQ67"/>
  <c r="CR67"/>
  <c r="CT67"/>
  <c r="DF67"/>
  <c r="DG67"/>
  <c r="AT51"/>
  <c r="BZ42" l="1"/>
  <c r="BV42" s="1"/>
  <c r="BZ77"/>
  <c r="BV77" s="1"/>
  <c r="BZ68"/>
  <c r="BZ51"/>
  <c r="BZ36"/>
  <c r="BZ34"/>
  <c r="BV34" s="1"/>
  <c r="BX36"/>
  <c r="BZ103"/>
  <c r="BZ102"/>
  <c r="BZ100"/>
  <c r="BZ99"/>
  <c r="BZ97"/>
  <c r="BZ95"/>
  <c r="BZ93"/>
  <c r="BV92"/>
  <c r="BV91" s="1"/>
  <c r="BV90" s="1"/>
  <c r="BY91"/>
  <c r="BY90" s="1"/>
  <c r="BX91"/>
  <c r="BX90" s="1"/>
  <c r="BW91"/>
  <c r="BW90" s="1"/>
  <c r="BZ89"/>
  <c r="BZ87" s="1"/>
  <c r="BV88"/>
  <c r="BV87" s="1"/>
  <c r="BY87"/>
  <c r="BX87"/>
  <c r="BW87"/>
  <c r="BV86"/>
  <c r="BV85" s="1"/>
  <c r="BZ85"/>
  <c r="BY85"/>
  <c r="BX85"/>
  <c r="BW85"/>
  <c r="BV83"/>
  <c r="BV82"/>
  <c r="BZ80"/>
  <c r="BV79"/>
  <c r="BV75"/>
  <c r="BV70"/>
  <c r="BV65"/>
  <c r="BV64" s="1"/>
  <c r="BZ64"/>
  <c r="BY64"/>
  <c r="BX64"/>
  <c r="BW64"/>
  <c r="BV60"/>
  <c r="BV58"/>
  <c r="BV57"/>
  <c r="BV56"/>
  <c r="BZ50"/>
  <c r="BZ44"/>
  <c r="BV41"/>
  <c r="BZ39"/>
  <c r="BV35"/>
  <c r="BV33"/>
  <c r="BV32"/>
  <c r="BV27"/>
  <c r="BV25"/>
  <c r="BV24"/>
  <c r="BV21"/>
  <c r="BY20"/>
  <c r="BW20"/>
  <c r="AR88"/>
  <c r="AR83"/>
  <c r="AR82"/>
  <c r="AR79"/>
  <c r="AR77"/>
  <c r="AR75"/>
  <c r="AR70"/>
  <c r="AR68"/>
  <c r="AR65"/>
  <c r="AR60"/>
  <c r="AR58"/>
  <c r="AR57"/>
  <c r="AR56"/>
  <c r="AR51"/>
  <c r="AR42"/>
  <c r="BY19" l="1"/>
  <c r="BV84"/>
  <c r="BW84"/>
  <c r="BX84"/>
  <c r="BV68"/>
  <c r="BV67" s="1"/>
  <c r="BZ67"/>
  <c r="AR67"/>
  <c r="BW19"/>
  <c r="BY84"/>
  <c r="BY18" s="1"/>
  <c r="BY105" s="1"/>
  <c r="BV36"/>
  <c r="BZ84"/>
  <c r="BZ92"/>
  <c r="BZ91" s="1"/>
  <c r="BZ90" s="1"/>
  <c r="BV51"/>
  <c r="BX20"/>
  <c r="BX19" s="1"/>
  <c r="BZ20"/>
  <c r="BZ19" s="1"/>
  <c r="AR41"/>
  <c r="AR36"/>
  <c r="AR35"/>
  <c r="AR34"/>
  <c r="AR24"/>
  <c r="BW18" l="1"/>
  <c r="BW105" s="1"/>
  <c r="BV20"/>
  <c r="BV19" s="1"/>
  <c r="BV18" s="1"/>
  <c r="BV105" s="1"/>
  <c r="BZ18"/>
  <c r="BZ105" s="1"/>
  <c r="BX18"/>
  <c r="BX105" s="1"/>
  <c r="DE41"/>
  <c r="CP41"/>
  <c r="BM41"/>
  <c r="BL41"/>
  <c r="AI41"/>
  <c r="AH41"/>
  <c r="DJ75" l="1"/>
  <c r="DE76" l="1"/>
  <c r="DE59"/>
  <c r="DI92"/>
  <c r="DI91" s="1"/>
  <c r="DI90" s="1"/>
  <c r="DI87"/>
  <c r="DI85"/>
  <c r="DI77"/>
  <c r="DI68"/>
  <c r="DI64"/>
  <c r="DI58"/>
  <c r="DI51"/>
  <c r="DI44"/>
  <c r="DI36"/>
  <c r="DI34"/>
  <c r="DI27"/>
  <c r="DG91"/>
  <c r="DG90" s="1"/>
  <c r="DG88"/>
  <c r="DG87" s="1"/>
  <c r="DG85"/>
  <c r="DG64"/>
  <c r="DG58"/>
  <c r="DG51"/>
  <c r="DG36"/>
  <c r="DG27"/>
  <c r="DF91"/>
  <c r="DF90" s="1"/>
  <c r="DF87"/>
  <c r="DF86"/>
  <c r="DF85" s="1"/>
  <c r="DF64"/>
  <c r="CP79"/>
  <c r="CP76"/>
  <c r="CP59"/>
  <c r="CT92"/>
  <c r="CT91" s="1"/>
  <c r="CT90" s="1"/>
  <c r="CT87"/>
  <c r="CT85"/>
  <c r="CT64"/>
  <c r="CR91"/>
  <c r="CR90" s="1"/>
  <c r="CR87"/>
  <c r="CR85"/>
  <c r="CR64"/>
  <c r="CR51"/>
  <c r="CR36"/>
  <c r="CR27"/>
  <c r="CQ91"/>
  <c r="CQ90" s="1"/>
  <c r="CQ87"/>
  <c r="CQ85"/>
  <c r="CQ64"/>
  <c r="BQ88"/>
  <c r="BM88" s="1"/>
  <c r="BP88"/>
  <c r="BP87" s="1"/>
  <c r="BO86"/>
  <c r="BN86"/>
  <c r="BU77"/>
  <c r="BM77" s="1"/>
  <c r="BT77"/>
  <c r="BL77" s="1"/>
  <c r="BU68"/>
  <c r="BT68"/>
  <c r="BU58"/>
  <c r="BT58"/>
  <c r="BQ58"/>
  <c r="BP58"/>
  <c r="BU51"/>
  <c r="BT51"/>
  <c r="BQ51"/>
  <c r="BP51"/>
  <c r="BU44"/>
  <c r="BM44" s="1"/>
  <c r="BT44"/>
  <c r="BL44" s="1"/>
  <c r="BU36"/>
  <c r="BT36"/>
  <c r="BU34"/>
  <c r="BT34"/>
  <c r="BL34" s="1"/>
  <c r="BU27"/>
  <c r="BT27"/>
  <c r="BM103"/>
  <c r="BL103"/>
  <c r="BM102"/>
  <c r="BL102"/>
  <c r="BM100"/>
  <c r="BL100"/>
  <c r="BM99"/>
  <c r="BL99"/>
  <c r="BM97"/>
  <c r="BL97"/>
  <c r="BM95"/>
  <c r="BL95"/>
  <c r="BM93"/>
  <c r="BL93"/>
  <c r="BU92"/>
  <c r="BU91" s="1"/>
  <c r="BU90" s="1"/>
  <c r="BT92"/>
  <c r="BT91" s="1"/>
  <c r="BT90" s="1"/>
  <c r="BS91"/>
  <c r="BS90" s="1"/>
  <c r="BR91"/>
  <c r="BR90" s="1"/>
  <c r="BQ91"/>
  <c r="BQ90" s="1"/>
  <c r="BP91"/>
  <c r="BP90" s="1"/>
  <c r="BO91"/>
  <c r="BO90" s="1"/>
  <c r="BN91"/>
  <c r="BN90" s="1"/>
  <c r="BM89"/>
  <c r="BL89"/>
  <c r="BU87"/>
  <c r="BT87"/>
  <c r="BS87"/>
  <c r="BR87"/>
  <c r="BO87"/>
  <c r="BN87"/>
  <c r="BU85"/>
  <c r="BT85"/>
  <c r="BS85"/>
  <c r="BR85"/>
  <c r="BQ85"/>
  <c r="BP85"/>
  <c r="BM83"/>
  <c r="BL83"/>
  <c r="BM82"/>
  <c r="BL82"/>
  <c r="BM80"/>
  <c r="BL80"/>
  <c r="BU79"/>
  <c r="BT79"/>
  <c r="BM76"/>
  <c r="BL76"/>
  <c r="BM75"/>
  <c r="BL75"/>
  <c r="BM70"/>
  <c r="BL70"/>
  <c r="BM65"/>
  <c r="BM64" s="1"/>
  <c r="BL65"/>
  <c r="BL64" s="1"/>
  <c r="BU64"/>
  <c r="BT64"/>
  <c r="BS64"/>
  <c r="BR64"/>
  <c r="BQ64"/>
  <c r="BP64"/>
  <c r="BO64"/>
  <c r="BN64"/>
  <c r="BM60"/>
  <c r="BL60"/>
  <c r="BM59"/>
  <c r="BL59"/>
  <c r="BM57"/>
  <c r="BL57"/>
  <c r="BM56"/>
  <c r="BL56"/>
  <c r="BL49"/>
  <c r="BQ36"/>
  <c r="BM36" s="1"/>
  <c r="BP36"/>
  <c r="BM35"/>
  <c r="BL35"/>
  <c r="BM32"/>
  <c r="BL32"/>
  <c r="BQ27"/>
  <c r="BP27"/>
  <c r="BM25"/>
  <c r="BL25"/>
  <c r="BM24"/>
  <c r="BL24"/>
  <c r="BM21"/>
  <c r="BL21"/>
  <c r="AI83"/>
  <c r="AH83"/>
  <c r="AJ20"/>
  <c r="AK20"/>
  <c r="AN20"/>
  <c r="AO20"/>
  <c r="AP20"/>
  <c r="AQ20"/>
  <c r="AS20"/>
  <c r="AU20"/>
  <c r="AX20"/>
  <c r="AY20"/>
  <c r="AZ20"/>
  <c r="BC20"/>
  <c r="BD20"/>
  <c r="BE20"/>
  <c r="BG20"/>
  <c r="BH20"/>
  <c r="BI20"/>
  <c r="BJ20"/>
  <c r="BN20"/>
  <c r="BO20"/>
  <c r="BR20"/>
  <c r="BS20"/>
  <c r="CB20"/>
  <c r="CC20"/>
  <c r="CD20"/>
  <c r="CG20"/>
  <c r="CH20"/>
  <c r="CI20"/>
  <c r="CL20"/>
  <c r="CM20"/>
  <c r="CN20"/>
  <c r="CQ20"/>
  <c r="CT20"/>
  <c r="AI59"/>
  <c r="AI58"/>
  <c r="AI95"/>
  <c r="AI97"/>
  <c r="AI99"/>
  <c r="AI100"/>
  <c r="AI102"/>
  <c r="AI103"/>
  <c r="AH95"/>
  <c r="AH97"/>
  <c r="AH99"/>
  <c r="AH100"/>
  <c r="AH102"/>
  <c r="AH103"/>
  <c r="AI93"/>
  <c r="AH93"/>
  <c r="AI89"/>
  <c r="AI88"/>
  <c r="AH89"/>
  <c r="AH88"/>
  <c r="AI86"/>
  <c r="AH86"/>
  <c r="AH82"/>
  <c r="AI80"/>
  <c r="AI77"/>
  <c r="AH77"/>
  <c r="AH80"/>
  <c r="AI76"/>
  <c r="AH76"/>
  <c r="AH75"/>
  <c r="AI70"/>
  <c r="AH70"/>
  <c r="AI68"/>
  <c r="AH68"/>
  <c r="AI65"/>
  <c r="AH65"/>
  <c r="AI60"/>
  <c r="AH60"/>
  <c r="AH58"/>
  <c r="AI57"/>
  <c r="AH57"/>
  <c r="AI56"/>
  <c r="AH56"/>
  <c r="AH49"/>
  <c r="AI44"/>
  <c r="AH44"/>
  <c r="AI35"/>
  <c r="AH35"/>
  <c r="AI34"/>
  <c r="AH34"/>
  <c r="AI24"/>
  <c r="AI21"/>
  <c r="AI32"/>
  <c r="AH32"/>
  <c r="AI25"/>
  <c r="BT67" l="1"/>
  <c r="BL36"/>
  <c r="AH67"/>
  <c r="BM68"/>
  <c r="BM67" s="1"/>
  <c r="BU67"/>
  <c r="BL88"/>
  <c r="BL87" s="1"/>
  <c r="DI67"/>
  <c r="BT84"/>
  <c r="BQ87"/>
  <c r="BM92"/>
  <c r="BM91" s="1"/>
  <c r="BM90" s="1"/>
  <c r="BM58"/>
  <c r="CQ84"/>
  <c r="CR84"/>
  <c r="BU84"/>
  <c r="BL51"/>
  <c r="BL58"/>
  <c r="DF84"/>
  <c r="DI84"/>
  <c r="BL68"/>
  <c r="BL67" s="1"/>
  <c r="BP20"/>
  <c r="BS84"/>
  <c r="BL92"/>
  <c r="BL91" s="1"/>
  <c r="BL90" s="1"/>
  <c r="BM27"/>
  <c r="BP84"/>
  <c r="CR20"/>
  <c r="BL86"/>
  <c r="BL85" s="1"/>
  <c r="BL84" s="1"/>
  <c r="BN85"/>
  <c r="BN84" s="1"/>
  <c r="BM86"/>
  <c r="BM85" s="1"/>
  <c r="BO85"/>
  <c r="BO84" s="1"/>
  <c r="BR84"/>
  <c r="DG84"/>
  <c r="AH92"/>
  <c r="BU20"/>
  <c r="BM87"/>
  <c r="CT84"/>
  <c r="BQ84"/>
  <c r="BM51"/>
  <c r="BM34"/>
  <c r="BT20"/>
  <c r="BL27"/>
  <c r="BQ20"/>
  <c r="AH21"/>
  <c r="BM84" l="1"/>
  <c r="BL20"/>
  <c r="BM20"/>
  <c r="CM88"/>
  <c r="BI88"/>
  <c r="AH24" l="1"/>
  <c r="CK68"/>
  <c r="CF68"/>
  <c r="CA68"/>
  <c r="AM36" l="1"/>
  <c r="AI36" s="1"/>
  <c r="AL36"/>
  <c r="AH36" s="1"/>
  <c r="CF27"/>
  <c r="CA27"/>
  <c r="BB27"/>
  <c r="AW27"/>
  <c r="CF36"/>
  <c r="CA36"/>
  <c r="BB36"/>
  <c r="AW36"/>
  <c r="CK87"/>
  <c r="CL87"/>
  <c r="CM87"/>
  <c r="CN87"/>
  <c r="CA87"/>
  <c r="CB87"/>
  <c r="CC87"/>
  <c r="CD87"/>
  <c r="CF87"/>
  <c r="CG87"/>
  <c r="CH87"/>
  <c r="CI87"/>
  <c r="AS87"/>
  <c r="AT87"/>
  <c r="AU87"/>
  <c r="AW87"/>
  <c r="AX87"/>
  <c r="AY87"/>
  <c r="AZ87"/>
  <c r="BB87"/>
  <c r="BC87"/>
  <c r="BD87"/>
  <c r="BE87"/>
  <c r="BG87"/>
  <c r="BH87"/>
  <c r="BI87"/>
  <c r="BJ87"/>
  <c r="AR87"/>
  <c r="AW20" l="1"/>
  <c r="BB20"/>
  <c r="CA51"/>
  <c r="CE51" s="1"/>
  <c r="CK34"/>
  <c r="CF34"/>
  <c r="CJ34" s="1"/>
  <c r="CA34"/>
  <c r="CE34" s="1"/>
  <c r="CK42"/>
  <c r="CO42" s="1"/>
  <c r="CF42"/>
  <c r="CJ42" s="1"/>
  <c r="CA42"/>
  <c r="CE42" s="1"/>
  <c r="CK36"/>
  <c r="CO36" s="1"/>
  <c r="CK77"/>
  <c r="CF77"/>
  <c r="CA77"/>
  <c r="CK51"/>
  <c r="CO51" s="1"/>
  <c r="CF51"/>
  <c r="CJ51" s="1"/>
  <c r="CS65"/>
  <c r="CP65" s="1"/>
  <c r="CO103"/>
  <c r="CJ103"/>
  <c r="CE103"/>
  <c r="CO102"/>
  <c r="CJ102"/>
  <c r="CE102"/>
  <c r="CO100"/>
  <c r="CJ100"/>
  <c r="CE100"/>
  <c r="CO99"/>
  <c r="CJ99"/>
  <c r="CE99"/>
  <c r="CO97"/>
  <c r="CJ97"/>
  <c r="CE97"/>
  <c r="CO95"/>
  <c r="CJ95"/>
  <c r="CE95"/>
  <c r="CO93"/>
  <c r="CJ93"/>
  <c r="CE93"/>
  <c r="CK92"/>
  <c r="CK91" s="1"/>
  <c r="CK90" s="1"/>
  <c r="CF92"/>
  <c r="CF91" s="1"/>
  <c r="CF90" s="1"/>
  <c r="CA92"/>
  <c r="CA91" s="1"/>
  <c r="CA90" s="1"/>
  <c r="CN91"/>
  <c r="CN90" s="1"/>
  <c r="CM91"/>
  <c r="CM90" s="1"/>
  <c r="CL91"/>
  <c r="CL90" s="1"/>
  <c r="CI91"/>
  <c r="CI90" s="1"/>
  <c r="CH91"/>
  <c r="CH90" s="1"/>
  <c r="CG91"/>
  <c r="CG90" s="1"/>
  <c r="CD91"/>
  <c r="CD90" s="1"/>
  <c r="CC91"/>
  <c r="CC90" s="1"/>
  <c r="CB91"/>
  <c r="CB90" s="1"/>
  <c r="CO89"/>
  <c r="CO87" s="1"/>
  <c r="CJ89"/>
  <c r="CE89"/>
  <c r="CJ88"/>
  <c r="CE88"/>
  <c r="CE87" s="1"/>
  <c r="CO86"/>
  <c r="CO85" s="1"/>
  <c r="CJ86"/>
  <c r="CJ85" s="1"/>
  <c r="CE86"/>
  <c r="CE85" s="1"/>
  <c r="CN85"/>
  <c r="CN84" s="1"/>
  <c r="CM85"/>
  <c r="CM84" s="1"/>
  <c r="CL85"/>
  <c r="CL84" s="1"/>
  <c r="CK85"/>
  <c r="CK84" s="1"/>
  <c r="CI85"/>
  <c r="CI84" s="1"/>
  <c r="CH85"/>
  <c r="CH84" s="1"/>
  <c r="CG85"/>
  <c r="CG84" s="1"/>
  <c r="CF85"/>
  <c r="CF84" s="1"/>
  <c r="CD85"/>
  <c r="CD84" s="1"/>
  <c r="CC85"/>
  <c r="CC84" s="1"/>
  <c r="CB85"/>
  <c r="CB84" s="1"/>
  <c r="CA85"/>
  <c r="CA84" s="1"/>
  <c r="CO83"/>
  <c r="CJ83"/>
  <c r="CE83"/>
  <c r="CO82"/>
  <c r="CJ82"/>
  <c r="CE82"/>
  <c r="CO79"/>
  <c r="CJ79"/>
  <c r="CE79"/>
  <c r="CO75"/>
  <c r="CJ75"/>
  <c r="CE75"/>
  <c r="CO70"/>
  <c r="CJ70"/>
  <c r="CE70"/>
  <c r="CO68"/>
  <c r="CJ68"/>
  <c r="CE68"/>
  <c r="CO65"/>
  <c r="CO64" s="1"/>
  <c r="CJ65"/>
  <c r="CJ64" s="1"/>
  <c r="CE65"/>
  <c r="CE64" s="1"/>
  <c r="CN64"/>
  <c r="CM64"/>
  <c r="CL64"/>
  <c r="CK64"/>
  <c r="CI64"/>
  <c r="CH64"/>
  <c r="CG64"/>
  <c r="CF64"/>
  <c r="CC64"/>
  <c r="CB64"/>
  <c r="CA64"/>
  <c r="CO60"/>
  <c r="CJ60"/>
  <c r="CE60"/>
  <c r="CO58"/>
  <c r="CJ58"/>
  <c r="CE58"/>
  <c r="CO57"/>
  <c r="CJ57"/>
  <c r="CE57"/>
  <c r="CO56"/>
  <c r="CJ56"/>
  <c r="CE56"/>
  <c r="CO50"/>
  <c r="CJ50"/>
  <c r="CE50"/>
  <c r="CO44"/>
  <c r="CJ44"/>
  <c r="CE44"/>
  <c r="CO39"/>
  <c r="CJ39"/>
  <c r="CE39"/>
  <c r="CJ36"/>
  <c r="CE36"/>
  <c r="CO35"/>
  <c r="CJ35"/>
  <c r="CE35"/>
  <c r="CO33"/>
  <c r="CJ33"/>
  <c r="CE33"/>
  <c r="CO32"/>
  <c r="CJ32"/>
  <c r="CE32"/>
  <c r="CO27"/>
  <c r="CJ27"/>
  <c r="CE27"/>
  <c r="CO25"/>
  <c r="CJ25"/>
  <c r="CE25"/>
  <c r="CO24"/>
  <c r="CJ24"/>
  <c r="CE24"/>
  <c r="CO21"/>
  <c r="CJ21"/>
  <c r="CE21"/>
  <c r="BK103"/>
  <c r="BK102"/>
  <c r="BK100"/>
  <c r="BK99"/>
  <c r="BK97"/>
  <c r="BK95"/>
  <c r="BK93"/>
  <c r="BK89"/>
  <c r="BK87"/>
  <c r="BK86"/>
  <c r="BK85" s="1"/>
  <c r="BK83"/>
  <c r="BK82"/>
  <c r="BK79"/>
  <c r="BK77"/>
  <c r="BK75"/>
  <c r="BK70"/>
  <c r="BK68"/>
  <c r="BK65"/>
  <c r="BK64" s="1"/>
  <c r="BK60"/>
  <c r="BK58"/>
  <c r="BK57"/>
  <c r="BK56"/>
  <c r="BK51"/>
  <c r="BK50"/>
  <c r="BK44"/>
  <c r="BK42"/>
  <c r="BK39"/>
  <c r="BK36"/>
  <c r="BK35"/>
  <c r="BK34"/>
  <c r="BK33"/>
  <c r="BK32"/>
  <c r="BK27"/>
  <c r="BK25"/>
  <c r="BK24"/>
  <c r="BK21"/>
  <c r="BF103"/>
  <c r="BF102"/>
  <c r="BF100"/>
  <c r="BF99"/>
  <c r="BF97"/>
  <c r="BF95"/>
  <c r="BF93"/>
  <c r="BF89"/>
  <c r="BF88"/>
  <c r="BF86"/>
  <c r="BF85" s="1"/>
  <c r="BF83"/>
  <c r="BF82"/>
  <c r="BF79"/>
  <c r="BF77"/>
  <c r="BF75"/>
  <c r="BF70"/>
  <c r="BF68"/>
  <c r="BF65"/>
  <c r="BF64" s="1"/>
  <c r="BF60"/>
  <c r="BF58"/>
  <c r="BF57"/>
  <c r="BF56"/>
  <c r="BF51"/>
  <c r="BF50"/>
  <c r="BF44"/>
  <c r="BF42"/>
  <c r="BF39"/>
  <c r="BF36"/>
  <c r="BF35"/>
  <c r="BF34"/>
  <c r="BF33"/>
  <c r="BF32"/>
  <c r="BF27"/>
  <c r="BF25"/>
  <c r="BF24"/>
  <c r="BF21"/>
  <c r="BA103"/>
  <c r="BA102"/>
  <c r="BA100"/>
  <c r="BA99"/>
  <c r="BA97"/>
  <c r="BA95"/>
  <c r="BA93"/>
  <c r="BA89"/>
  <c r="BA88"/>
  <c r="BA86"/>
  <c r="BA85" s="1"/>
  <c r="BA83"/>
  <c r="BA82"/>
  <c r="BA79"/>
  <c r="BA77"/>
  <c r="BA75"/>
  <c r="BA70"/>
  <c r="BA68"/>
  <c r="BA65"/>
  <c r="BA64" s="1"/>
  <c r="BA60"/>
  <c r="BA58"/>
  <c r="BA57"/>
  <c r="BA56"/>
  <c r="BA51"/>
  <c r="BA50"/>
  <c r="BA44"/>
  <c r="BA42"/>
  <c r="BA39"/>
  <c r="BA36"/>
  <c r="BA35"/>
  <c r="BA34"/>
  <c r="BA33"/>
  <c r="BA32"/>
  <c r="BA27"/>
  <c r="BA25"/>
  <c r="BA24"/>
  <c r="BA21"/>
  <c r="AT20"/>
  <c r="CO84" l="1"/>
  <c r="CJ77"/>
  <c r="CE84"/>
  <c r="CJ92"/>
  <c r="CJ91" s="1"/>
  <c r="CJ90" s="1"/>
  <c r="CO92"/>
  <c r="CO91" s="1"/>
  <c r="CO90" s="1"/>
  <c r="BF87"/>
  <c r="BF84" s="1"/>
  <c r="CE20"/>
  <c r="CE77"/>
  <c r="CK20"/>
  <c r="CO77"/>
  <c r="CF20"/>
  <c r="CO34"/>
  <c r="CO20" s="1"/>
  <c r="CA20"/>
  <c r="BA20"/>
  <c r="BA19" s="1"/>
  <c r="BF20"/>
  <c r="BF19" s="1"/>
  <c r="BK20"/>
  <c r="BK19" s="1"/>
  <c r="CJ20"/>
  <c r="CE92"/>
  <c r="CE91" s="1"/>
  <c r="CE90" s="1"/>
  <c r="BA92"/>
  <c r="BA91" s="1"/>
  <c r="BA90" s="1"/>
  <c r="BF92"/>
  <c r="BF91" s="1"/>
  <c r="BF90" s="1"/>
  <c r="BK84"/>
  <c r="BK92"/>
  <c r="BK91" s="1"/>
  <c r="BK90" s="1"/>
  <c r="BA87"/>
  <c r="BA84" s="1"/>
  <c r="CJ87"/>
  <c r="CJ84" s="1"/>
  <c r="CD64"/>
  <c r="CA80"/>
  <c r="CA67" s="1"/>
  <c r="CB80" l="1"/>
  <c r="CB67" s="1"/>
  <c r="CC80" l="1"/>
  <c r="CC67" s="1"/>
  <c r="CD80" l="1"/>
  <c r="CD67" s="1"/>
  <c r="CE80" l="1"/>
  <c r="CE67" s="1"/>
  <c r="DO80"/>
  <c r="DS103"/>
  <c r="DR103"/>
  <c r="DQ103"/>
  <c r="DP103"/>
  <c r="DO103"/>
  <c r="DN103"/>
  <c r="DM103"/>
  <c r="DL103"/>
  <c r="DK103"/>
  <c r="DJ103"/>
  <c r="DS102"/>
  <c r="DR102"/>
  <c r="DQ102"/>
  <c r="DP102"/>
  <c r="DO102"/>
  <c r="DN102"/>
  <c r="DM102"/>
  <c r="DL102"/>
  <c r="DK102"/>
  <c r="DJ102"/>
  <c r="DS100"/>
  <c r="DR100"/>
  <c r="DQ100"/>
  <c r="DP100"/>
  <c r="DO100"/>
  <c r="DN100"/>
  <c r="DM100"/>
  <c r="DL100"/>
  <c r="DK100"/>
  <c r="DJ100"/>
  <c r="DS99"/>
  <c r="DR99"/>
  <c r="DQ99"/>
  <c r="DP99"/>
  <c r="DO99"/>
  <c r="DN99"/>
  <c r="DM99"/>
  <c r="DL99"/>
  <c r="DK99"/>
  <c r="DJ99"/>
  <c r="DS97"/>
  <c r="DR97"/>
  <c r="DQ97"/>
  <c r="DP97"/>
  <c r="DO97"/>
  <c r="DN97"/>
  <c r="DM97"/>
  <c r="DL97"/>
  <c r="DK97"/>
  <c r="DJ97"/>
  <c r="DS95"/>
  <c r="DR95"/>
  <c r="DQ95"/>
  <c r="DP95"/>
  <c r="DO95"/>
  <c r="DN95"/>
  <c r="DM95"/>
  <c r="DL95"/>
  <c r="DK95"/>
  <c r="DJ95"/>
  <c r="DS93"/>
  <c r="DR93"/>
  <c r="DQ93"/>
  <c r="DP93"/>
  <c r="DO93"/>
  <c r="DN93"/>
  <c r="DM93"/>
  <c r="DL93"/>
  <c r="DK93"/>
  <c r="DJ93"/>
  <c r="DS92"/>
  <c r="DS91" s="1"/>
  <c r="DS90" s="1"/>
  <c r="DR92"/>
  <c r="DR91" s="1"/>
  <c r="DR90" s="1"/>
  <c r="DQ92"/>
  <c r="DP92"/>
  <c r="DP91" s="1"/>
  <c r="DP90" s="1"/>
  <c r="DO92"/>
  <c r="DO91" s="1"/>
  <c r="DO90" s="1"/>
  <c r="DN92"/>
  <c r="DN91" s="1"/>
  <c r="DN90" s="1"/>
  <c r="DM92"/>
  <c r="DM91" s="1"/>
  <c r="DM90" s="1"/>
  <c r="DL92"/>
  <c r="DL91" s="1"/>
  <c r="DL90" s="1"/>
  <c r="DK92"/>
  <c r="DK91" s="1"/>
  <c r="DK90" s="1"/>
  <c r="DJ92"/>
  <c r="DJ91" s="1"/>
  <c r="DJ90" s="1"/>
  <c r="DS89"/>
  <c r="DR89"/>
  <c r="DQ89"/>
  <c r="DP89"/>
  <c r="DO89"/>
  <c r="DN89"/>
  <c r="DM89"/>
  <c r="DL89"/>
  <c r="DK89"/>
  <c r="DJ89"/>
  <c r="DS88"/>
  <c r="DR88"/>
  <c r="DQ88"/>
  <c r="DP88"/>
  <c r="DO88"/>
  <c r="DN88"/>
  <c r="DM88"/>
  <c r="DL88"/>
  <c r="DK88"/>
  <c r="DJ88"/>
  <c r="DS86"/>
  <c r="DS85" s="1"/>
  <c r="DR86"/>
  <c r="DR85" s="1"/>
  <c r="DQ86"/>
  <c r="DQ85" s="1"/>
  <c r="DP86"/>
  <c r="DP85" s="1"/>
  <c r="DO86"/>
  <c r="DO85" s="1"/>
  <c r="DN86"/>
  <c r="DN85" s="1"/>
  <c r="DM86"/>
  <c r="DM85" s="1"/>
  <c r="DL86"/>
  <c r="DL85" s="1"/>
  <c r="DK86"/>
  <c r="DK85" s="1"/>
  <c r="DJ86"/>
  <c r="DJ85" s="1"/>
  <c r="DS83"/>
  <c r="DR83"/>
  <c r="DQ83"/>
  <c r="DP83"/>
  <c r="DO83"/>
  <c r="DN83"/>
  <c r="DM83"/>
  <c r="DL83"/>
  <c r="DK83"/>
  <c r="DJ83"/>
  <c r="DS82"/>
  <c r="DR82"/>
  <c r="DQ82"/>
  <c r="DP82"/>
  <c r="DO82"/>
  <c r="DN82"/>
  <c r="DM82"/>
  <c r="DL82"/>
  <c r="DK82"/>
  <c r="DJ82"/>
  <c r="DN80"/>
  <c r="DM80"/>
  <c r="DL80"/>
  <c r="DK80"/>
  <c r="DJ80"/>
  <c r="DS79"/>
  <c r="DR79"/>
  <c r="DQ79"/>
  <c r="DP79"/>
  <c r="DO79"/>
  <c r="DN79"/>
  <c r="DM79"/>
  <c r="DL79"/>
  <c r="DK79"/>
  <c r="DJ79"/>
  <c r="DS77"/>
  <c r="DR77"/>
  <c r="DQ77"/>
  <c r="DP77"/>
  <c r="DO77"/>
  <c r="DN77"/>
  <c r="DM77"/>
  <c r="DL77"/>
  <c r="DK77"/>
  <c r="DJ77"/>
  <c r="DS75"/>
  <c r="DR75"/>
  <c r="DQ75"/>
  <c r="DP75"/>
  <c r="DO75"/>
  <c r="DN75"/>
  <c r="DM75"/>
  <c r="DL75"/>
  <c r="DK75"/>
  <c r="DS70"/>
  <c r="DR70"/>
  <c r="DQ70"/>
  <c r="DP70"/>
  <c r="DO70"/>
  <c r="DN70"/>
  <c r="DM70"/>
  <c r="DL70"/>
  <c r="DK70"/>
  <c r="DJ70"/>
  <c r="DS68"/>
  <c r="DR68"/>
  <c r="DQ68"/>
  <c r="DP68"/>
  <c r="DO68"/>
  <c r="DN68"/>
  <c r="DM68"/>
  <c r="DL68"/>
  <c r="DK68"/>
  <c r="DJ68"/>
  <c r="DS65"/>
  <c r="DS64" s="1"/>
  <c r="DR65"/>
  <c r="DR64" s="1"/>
  <c r="DQ65"/>
  <c r="DQ64" s="1"/>
  <c r="DP65"/>
  <c r="DP64" s="1"/>
  <c r="DO65"/>
  <c r="DO64" s="1"/>
  <c r="DN65"/>
  <c r="DN64" s="1"/>
  <c r="DM65"/>
  <c r="DM64" s="1"/>
  <c r="DL65"/>
  <c r="DL64" s="1"/>
  <c r="DK65"/>
  <c r="DK64" s="1"/>
  <c r="DJ65"/>
  <c r="DJ64" s="1"/>
  <c r="DJ24"/>
  <c r="DK24"/>
  <c r="DL24"/>
  <c r="DM24"/>
  <c r="DN24"/>
  <c r="DO24"/>
  <c r="DP24"/>
  <c r="DQ24"/>
  <c r="DR24"/>
  <c r="DS24"/>
  <c r="DJ25"/>
  <c r="DK25"/>
  <c r="DL25"/>
  <c r="DM25"/>
  <c r="DN25"/>
  <c r="DO25"/>
  <c r="DP25"/>
  <c r="DQ25"/>
  <c r="DR25"/>
  <c r="DS25"/>
  <c r="DJ27"/>
  <c r="DK27"/>
  <c r="DL27"/>
  <c r="DM27"/>
  <c r="DN27"/>
  <c r="DO27"/>
  <c r="DP27"/>
  <c r="DQ27"/>
  <c r="DR27"/>
  <c r="DS27"/>
  <c r="DJ32"/>
  <c r="DK32"/>
  <c r="DL32"/>
  <c r="DM32"/>
  <c r="DN32"/>
  <c r="DO32"/>
  <c r="DP32"/>
  <c r="DQ32"/>
  <c r="DR32"/>
  <c r="DS32"/>
  <c r="DJ33"/>
  <c r="DK33"/>
  <c r="DL33"/>
  <c r="DM33"/>
  <c r="DN33"/>
  <c r="DO33"/>
  <c r="DP33"/>
  <c r="DQ33"/>
  <c r="DR33"/>
  <c r="DS33"/>
  <c r="DJ34"/>
  <c r="DK34"/>
  <c r="DL34"/>
  <c r="DM34"/>
  <c r="DN34"/>
  <c r="DO34"/>
  <c r="DP34"/>
  <c r="DQ34"/>
  <c r="DR34"/>
  <c r="DS34"/>
  <c r="DJ35"/>
  <c r="DK35"/>
  <c r="DL35"/>
  <c r="DM35"/>
  <c r="DN35"/>
  <c r="DO35"/>
  <c r="DP35"/>
  <c r="DQ35"/>
  <c r="DR35"/>
  <c r="DS35"/>
  <c r="DJ36"/>
  <c r="DK36"/>
  <c r="DL36"/>
  <c r="DM36"/>
  <c r="DN36"/>
  <c r="DO36"/>
  <c r="DP36"/>
  <c r="DQ36"/>
  <c r="DR36"/>
  <c r="DS36"/>
  <c r="DJ38"/>
  <c r="DK38"/>
  <c r="DL38"/>
  <c r="DM38"/>
  <c r="DN38"/>
  <c r="DO38"/>
  <c r="DP38"/>
  <c r="DQ38"/>
  <c r="DR38"/>
  <c r="DS38"/>
  <c r="DJ39"/>
  <c r="DK39"/>
  <c r="DL39"/>
  <c r="DM39"/>
  <c r="DN39"/>
  <c r="DO39"/>
  <c r="DP39"/>
  <c r="DQ39"/>
  <c r="DR39"/>
  <c r="DS39"/>
  <c r="DJ42"/>
  <c r="DK42"/>
  <c r="DL42"/>
  <c r="DM42"/>
  <c r="DN42"/>
  <c r="DO42"/>
  <c r="DP42"/>
  <c r="DQ42"/>
  <c r="DR42"/>
  <c r="DS42"/>
  <c r="DJ44"/>
  <c r="DK44"/>
  <c r="DL44"/>
  <c r="DM44"/>
  <c r="DN44"/>
  <c r="DO44"/>
  <c r="DP44"/>
  <c r="DQ44"/>
  <c r="DR44"/>
  <c r="DS44"/>
  <c r="DJ49"/>
  <c r="DK49"/>
  <c r="DL49"/>
  <c r="DM49"/>
  <c r="DN49"/>
  <c r="DO49"/>
  <c r="DP49"/>
  <c r="DQ49"/>
  <c r="DR49"/>
  <c r="DS49"/>
  <c r="DJ50"/>
  <c r="DK50"/>
  <c r="DL50"/>
  <c r="DM50"/>
  <c r="DN50"/>
  <c r="DO50"/>
  <c r="DP50"/>
  <c r="DQ50"/>
  <c r="DR50"/>
  <c r="DS50"/>
  <c r="DJ51"/>
  <c r="DK51"/>
  <c r="DL51"/>
  <c r="DM51"/>
  <c r="DN51"/>
  <c r="DO51"/>
  <c r="DP51"/>
  <c r="DQ51"/>
  <c r="DR51"/>
  <c r="DS51"/>
  <c r="DJ56"/>
  <c r="DK56"/>
  <c r="DL56"/>
  <c r="DM56"/>
  <c r="DN56"/>
  <c r="DO56"/>
  <c r="DP56"/>
  <c r="DQ56"/>
  <c r="DR56"/>
  <c r="DS56"/>
  <c r="DJ57"/>
  <c r="DK57"/>
  <c r="DL57"/>
  <c r="DM57"/>
  <c r="DN57"/>
  <c r="DO57"/>
  <c r="DP57"/>
  <c r="DQ57"/>
  <c r="DR57"/>
  <c r="DS57"/>
  <c r="DJ58"/>
  <c r="DK58"/>
  <c r="DL58"/>
  <c r="DM58"/>
  <c r="DN58"/>
  <c r="DO58"/>
  <c r="DP58"/>
  <c r="DQ58"/>
  <c r="DR58"/>
  <c r="DS58"/>
  <c r="DJ60"/>
  <c r="DK60"/>
  <c r="DL60"/>
  <c r="DM60"/>
  <c r="DN60"/>
  <c r="DO60"/>
  <c r="DP60"/>
  <c r="DQ60"/>
  <c r="DR60"/>
  <c r="DS60"/>
  <c r="DP21"/>
  <c r="DQ21"/>
  <c r="DR21"/>
  <c r="DS21"/>
  <c r="DO21"/>
  <c r="DK21"/>
  <c r="DL21"/>
  <c r="DM21"/>
  <c r="DN21"/>
  <c r="DJ21"/>
  <c r="DD103"/>
  <c r="DC103"/>
  <c r="DB103"/>
  <c r="DA103"/>
  <c r="CZ103"/>
  <c r="DD102"/>
  <c r="DC102"/>
  <c r="DB102"/>
  <c r="DA102"/>
  <c r="CZ102"/>
  <c r="DD100"/>
  <c r="DC100"/>
  <c r="DB100"/>
  <c r="DA100"/>
  <c r="CZ100"/>
  <c r="DD99"/>
  <c r="DC99"/>
  <c r="DB99"/>
  <c r="DA99"/>
  <c r="CZ99"/>
  <c r="DD97"/>
  <c r="DC97"/>
  <c r="DB97"/>
  <c r="DA97"/>
  <c r="CZ97"/>
  <c r="DD95"/>
  <c r="DC95"/>
  <c r="DB95"/>
  <c r="DA95"/>
  <c r="CZ95"/>
  <c r="DD93"/>
  <c r="DC93"/>
  <c r="DB93"/>
  <c r="DA93"/>
  <c r="CZ93"/>
  <c r="DD92"/>
  <c r="DD91" s="1"/>
  <c r="DD90" s="1"/>
  <c r="DC92"/>
  <c r="DB92"/>
  <c r="DB91" s="1"/>
  <c r="DB90" s="1"/>
  <c r="DA92"/>
  <c r="DA91" s="1"/>
  <c r="DA90" s="1"/>
  <c r="DD89"/>
  <c r="DC89"/>
  <c r="DB89"/>
  <c r="DA89"/>
  <c r="CZ89"/>
  <c r="DD88"/>
  <c r="DC88"/>
  <c r="DC87" s="1"/>
  <c r="DB88"/>
  <c r="DA88"/>
  <c r="CZ88"/>
  <c r="DD86"/>
  <c r="DD85" s="1"/>
  <c r="DC86"/>
  <c r="DC85" s="1"/>
  <c r="DB86"/>
  <c r="DB85" s="1"/>
  <c r="DA86"/>
  <c r="CZ86"/>
  <c r="CZ85" s="1"/>
  <c r="DD83"/>
  <c r="DC83"/>
  <c r="DB83"/>
  <c r="DA83"/>
  <c r="CZ83"/>
  <c r="DD82"/>
  <c r="DC82"/>
  <c r="DB82"/>
  <c r="DA82"/>
  <c r="CZ82"/>
  <c r="DD79"/>
  <c r="DC79"/>
  <c r="DB79"/>
  <c r="DA79"/>
  <c r="CZ79"/>
  <c r="DD77"/>
  <c r="DC77"/>
  <c r="DB77"/>
  <c r="DA77"/>
  <c r="CZ77"/>
  <c r="DD75"/>
  <c r="DC75"/>
  <c r="DB75"/>
  <c r="DA75"/>
  <c r="CZ75"/>
  <c r="DD70"/>
  <c r="DC70"/>
  <c r="DB70"/>
  <c r="DA70"/>
  <c r="CZ70"/>
  <c r="DD68"/>
  <c r="DC68"/>
  <c r="DB68"/>
  <c r="DA68"/>
  <c r="CZ68"/>
  <c r="DD65"/>
  <c r="DD64" s="1"/>
  <c r="DC65"/>
  <c r="DC64" s="1"/>
  <c r="DB65"/>
  <c r="DB64" s="1"/>
  <c r="DA65"/>
  <c r="DA64" s="1"/>
  <c r="CZ65"/>
  <c r="CZ64" s="1"/>
  <c r="DD60"/>
  <c r="DC60"/>
  <c r="DB60"/>
  <c r="DA60"/>
  <c r="CZ60"/>
  <c r="DD58"/>
  <c r="DC58"/>
  <c r="DB58"/>
  <c r="DA58"/>
  <c r="CZ58"/>
  <c r="DD57"/>
  <c r="DC57"/>
  <c r="DB57"/>
  <c r="DA57"/>
  <c r="CZ57"/>
  <c r="DD56"/>
  <c r="DC56"/>
  <c r="DB56"/>
  <c r="DA56"/>
  <c r="CZ56"/>
  <c r="DD51"/>
  <c r="DC51"/>
  <c r="DB51"/>
  <c r="DA51"/>
  <c r="CZ51"/>
  <c r="DD50"/>
  <c r="DC50"/>
  <c r="DB50"/>
  <c r="DA50"/>
  <c r="CZ50"/>
  <c r="DD49"/>
  <c r="DC49"/>
  <c r="DB49"/>
  <c r="DA49"/>
  <c r="CZ49"/>
  <c r="DD44"/>
  <c r="DC44"/>
  <c r="DB44"/>
  <c r="DA44"/>
  <c r="CZ44"/>
  <c r="DD42"/>
  <c r="DC42"/>
  <c r="DB42"/>
  <c r="DA42"/>
  <c r="CZ42"/>
  <c r="DD39"/>
  <c r="DC39"/>
  <c r="DB39"/>
  <c r="DA39"/>
  <c r="CZ39"/>
  <c r="DD38"/>
  <c r="DC38"/>
  <c r="DB38"/>
  <c r="DA38"/>
  <c r="CZ38"/>
  <c r="DD36"/>
  <c r="DC36"/>
  <c r="DB36"/>
  <c r="DA36"/>
  <c r="CZ36"/>
  <c r="DD35"/>
  <c r="DC35"/>
  <c r="DB35"/>
  <c r="DA35"/>
  <c r="CZ35"/>
  <c r="DD34"/>
  <c r="DC34"/>
  <c r="DB34"/>
  <c r="DA34"/>
  <c r="CZ34"/>
  <c r="DD33"/>
  <c r="DC33"/>
  <c r="DB33"/>
  <c r="DA33"/>
  <c r="CZ33"/>
  <c r="DD32"/>
  <c r="DC32"/>
  <c r="DB32"/>
  <c r="DA32"/>
  <c r="CZ32"/>
  <c r="DD27"/>
  <c r="DC27"/>
  <c r="DB27"/>
  <c r="DA27"/>
  <c r="CZ27"/>
  <c r="DD25"/>
  <c r="DC25"/>
  <c r="DB25"/>
  <c r="DA25"/>
  <c r="CZ25"/>
  <c r="DD24"/>
  <c r="DC24"/>
  <c r="DB24"/>
  <c r="DA24"/>
  <c r="CZ24"/>
  <c r="DA21"/>
  <c r="DB21"/>
  <c r="DC21"/>
  <c r="DD21"/>
  <c r="CZ21"/>
  <c r="CX103"/>
  <c r="CW103"/>
  <c r="CV103"/>
  <c r="CU103"/>
  <c r="CX102"/>
  <c r="CW102"/>
  <c r="CV102"/>
  <c r="CU102"/>
  <c r="CX100"/>
  <c r="CW100"/>
  <c r="CV100"/>
  <c r="CU100"/>
  <c r="CX99"/>
  <c r="CW99"/>
  <c r="CV99"/>
  <c r="CU99"/>
  <c r="CX97"/>
  <c r="CW97"/>
  <c r="CV97"/>
  <c r="CU97"/>
  <c r="CX95"/>
  <c r="CW95"/>
  <c r="CV95"/>
  <c r="CU95"/>
  <c r="CX93"/>
  <c r="CW93"/>
  <c r="CV93"/>
  <c r="CU93"/>
  <c r="CX92"/>
  <c r="CX91" s="1"/>
  <c r="CX90" s="1"/>
  <c r="CW92"/>
  <c r="CW91" s="1"/>
  <c r="CW90" s="1"/>
  <c r="CV92"/>
  <c r="CV91" s="1"/>
  <c r="CV90" s="1"/>
  <c r="CX89"/>
  <c r="CW89"/>
  <c r="CV89"/>
  <c r="CU89"/>
  <c r="CX88"/>
  <c r="CX87" s="1"/>
  <c r="CW88"/>
  <c r="CW87" s="1"/>
  <c r="CV88"/>
  <c r="CV87" s="1"/>
  <c r="CU88"/>
  <c r="CX86"/>
  <c r="CX85" s="1"/>
  <c r="CW86"/>
  <c r="CW85" s="1"/>
  <c r="CV86"/>
  <c r="CV85" s="1"/>
  <c r="CV84" s="1"/>
  <c r="CX83"/>
  <c r="CW83"/>
  <c r="CV83"/>
  <c r="CU83"/>
  <c r="CX82"/>
  <c r="CW82"/>
  <c r="CV82"/>
  <c r="CU82"/>
  <c r="CX80"/>
  <c r="CW80"/>
  <c r="CV80"/>
  <c r="CU80"/>
  <c r="CX79"/>
  <c r="CW79"/>
  <c r="CV79"/>
  <c r="CU79"/>
  <c r="CX77"/>
  <c r="CW77"/>
  <c r="CV77"/>
  <c r="CU77"/>
  <c r="CX75"/>
  <c r="CW75"/>
  <c r="CV75"/>
  <c r="CU75"/>
  <c r="CX70"/>
  <c r="CW70"/>
  <c r="CV70"/>
  <c r="CU70"/>
  <c r="CX68"/>
  <c r="CX67" s="1"/>
  <c r="CW68"/>
  <c r="CW67" s="1"/>
  <c r="CV68"/>
  <c r="CV67" s="1"/>
  <c r="CU68"/>
  <c r="CU67" s="1"/>
  <c r="CX65"/>
  <c r="CX64" s="1"/>
  <c r="CW65"/>
  <c r="CW64" s="1"/>
  <c r="CV65"/>
  <c r="CV64" s="1"/>
  <c r="CU65"/>
  <c r="CU64" s="1"/>
  <c r="CX60"/>
  <c r="CW60"/>
  <c r="CV60"/>
  <c r="CU60"/>
  <c r="CX58"/>
  <c r="CW58"/>
  <c r="CV58"/>
  <c r="CU58"/>
  <c r="CX57"/>
  <c r="CW57"/>
  <c r="CV57"/>
  <c r="CU57"/>
  <c r="CX56"/>
  <c r="CW56"/>
  <c r="CV56"/>
  <c r="CU56"/>
  <c r="CX51"/>
  <c r="CW51"/>
  <c r="CV51"/>
  <c r="CU51"/>
  <c r="CX50"/>
  <c r="CW50"/>
  <c r="CV50"/>
  <c r="CU50"/>
  <c r="CY49"/>
  <c r="CX49"/>
  <c r="CW49"/>
  <c r="CV49"/>
  <c r="CU49"/>
  <c r="CX44"/>
  <c r="CW44"/>
  <c r="CV44"/>
  <c r="CU44"/>
  <c r="CX42"/>
  <c r="CW42"/>
  <c r="CV42"/>
  <c r="CU42"/>
  <c r="CX39"/>
  <c r="CW39"/>
  <c r="CV39"/>
  <c r="CU39"/>
  <c r="CY38"/>
  <c r="CX38"/>
  <c r="CW38"/>
  <c r="CV38"/>
  <c r="CU38"/>
  <c r="CX36"/>
  <c r="CW36"/>
  <c r="CV36"/>
  <c r="CU36"/>
  <c r="CX35"/>
  <c r="CW35"/>
  <c r="CV35"/>
  <c r="CU35"/>
  <c r="CX34"/>
  <c r="CW34"/>
  <c r="CV34"/>
  <c r="CU34"/>
  <c r="CX33"/>
  <c r="CW33"/>
  <c r="CV33"/>
  <c r="CX32"/>
  <c r="CW32"/>
  <c r="CV32"/>
  <c r="CX27"/>
  <c r="CW27"/>
  <c r="CV27"/>
  <c r="CX25"/>
  <c r="CW25"/>
  <c r="CV25"/>
  <c r="CX24"/>
  <c r="CW24"/>
  <c r="CV24"/>
  <c r="CU24"/>
  <c r="CV21"/>
  <c r="CW21"/>
  <c r="CX21"/>
  <c r="DH103"/>
  <c r="DE103" s="1"/>
  <c r="DH102"/>
  <c r="DE102" s="1"/>
  <c r="DH100"/>
  <c r="DE100" s="1"/>
  <c r="DH99"/>
  <c r="DE99" s="1"/>
  <c r="DH97"/>
  <c r="DE97" s="1"/>
  <c r="DH95"/>
  <c r="DE95" s="1"/>
  <c r="DH93"/>
  <c r="DE93" s="1"/>
  <c r="DH92"/>
  <c r="DH89"/>
  <c r="DE89" s="1"/>
  <c r="DH88"/>
  <c r="DE88" s="1"/>
  <c r="DH86"/>
  <c r="DH83"/>
  <c r="DH82"/>
  <c r="DE82" s="1"/>
  <c r="DH80"/>
  <c r="DE80" s="1"/>
  <c r="DH79"/>
  <c r="DE79" s="1"/>
  <c r="DH77"/>
  <c r="DE77" s="1"/>
  <c r="DH75"/>
  <c r="DE75" s="1"/>
  <c r="DH70"/>
  <c r="DE70" s="1"/>
  <c r="DH68"/>
  <c r="DH65"/>
  <c r="DH24"/>
  <c r="DE24" s="1"/>
  <c r="DH25"/>
  <c r="DE25" s="1"/>
  <c r="DH27"/>
  <c r="DE27" s="1"/>
  <c r="DH32"/>
  <c r="DE32" s="1"/>
  <c r="DH33"/>
  <c r="DE33" s="1"/>
  <c r="DH34"/>
  <c r="DE34" s="1"/>
  <c r="DH35"/>
  <c r="DE35" s="1"/>
  <c r="DH36"/>
  <c r="DE36" s="1"/>
  <c r="DH38"/>
  <c r="DE38" s="1"/>
  <c r="DH39"/>
  <c r="DE39" s="1"/>
  <c r="DH42"/>
  <c r="DE42" s="1"/>
  <c r="DH44"/>
  <c r="DE44" s="1"/>
  <c r="DH49"/>
  <c r="DE49" s="1"/>
  <c r="DH50"/>
  <c r="DE50" s="1"/>
  <c r="DH51"/>
  <c r="DE51" s="1"/>
  <c r="DH56"/>
  <c r="DE56" s="1"/>
  <c r="DH57"/>
  <c r="DE57" s="1"/>
  <c r="DH58"/>
  <c r="DE58" s="1"/>
  <c r="DH60"/>
  <c r="DE60" s="1"/>
  <c r="DH21"/>
  <c r="DE21" s="1"/>
  <c r="DC91"/>
  <c r="DC90" s="1"/>
  <c r="DQ91"/>
  <c r="DQ90" s="1"/>
  <c r="CU87"/>
  <c r="DA85"/>
  <c r="CS64"/>
  <c r="CP64"/>
  <c r="CS103"/>
  <c r="CP103" s="1"/>
  <c r="CS102"/>
  <c r="CP102" s="1"/>
  <c r="CS100"/>
  <c r="CP100" s="1"/>
  <c r="CS99"/>
  <c r="CP99" s="1"/>
  <c r="CS97"/>
  <c r="CP97" s="1"/>
  <c r="CS95"/>
  <c r="CP95" s="1"/>
  <c r="CS93"/>
  <c r="CP93" s="1"/>
  <c r="CS92"/>
  <c r="CS89"/>
  <c r="CP89" s="1"/>
  <c r="CS88"/>
  <c r="CP88" s="1"/>
  <c r="CS86"/>
  <c r="CS83"/>
  <c r="CS82"/>
  <c r="CP82" s="1"/>
  <c r="CS80"/>
  <c r="CP80" s="1"/>
  <c r="CS77"/>
  <c r="CP77" s="1"/>
  <c r="CS75"/>
  <c r="CP75" s="1"/>
  <c r="CS70"/>
  <c r="CP70" s="1"/>
  <c r="CS68"/>
  <c r="CS60"/>
  <c r="CP60" s="1"/>
  <c r="CS58"/>
  <c r="CP58" s="1"/>
  <c r="CS57"/>
  <c r="CP57" s="1"/>
  <c r="CS56"/>
  <c r="CP56" s="1"/>
  <c r="CS51"/>
  <c r="CP51" s="1"/>
  <c r="CS50"/>
  <c r="CP50" s="1"/>
  <c r="CS49"/>
  <c r="CP49" s="1"/>
  <c r="CS44"/>
  <c r="CP44" s="1"/>
  <c r="CS42"/>
  <c r="CP42" s="1"/>
  <c r="CS39"/>
  <c r="CP39"/>
  <c r="CS38"/>
  <c r="CP38"/>
  <c r="CS36"/>
  <c r="CP36" s="1"/>
  <c r="CS35"/>
  <c r="CP35" s="1"/>
  <c r="CS34"/>
  <c r="CP34" s="1"/>
  <c r="CS33"/>
  <c r="CP33" s="1"/>
  <c r="CS32"/>
  <c r="CP32" s="1"/>
  <c r="CS27"/>
  <c r="CP27" s="1"/>
  <c r="CS25"/>
  <c r="CP25" s="1"/>
  <c r="CS24"/>
  <c r="CS21"/>
  <c r="CP21" s="1"/>
  <c r="DN67" l="1"/>
  <c r="DJ67"/>
  <c r="CS67"/>
  <c r="DL67"/>
  <c r="DK67"/>
  <c r="DO67"/>
  <c r="DM67"/>
  <c r="DP87"/>
  <c r="DO87"/>
  <c r="DH67"/>
  <c r="DK87"/>
  <c r="DS87"/>
  <c r="DQ87"/>
  <c r="DQ84" s="1"/>
  <c r="DE68"/>
  <c r="DA87"/>
  <c r="CF80"/>
  <c r="CF67" s="1"/>
  <c r="DM87"/>
  <c r="DM84" s="1"/>
  <c r="DH64"/>
  <c r="DE65"/>
  <c r="DE64" s="1"/>
  <c r="CP83"/>
  <c r="CS91"/>
  <c r="CS90" s="1"/>
  <c r="CP92"/>
  <c r="DE83"/>
  <c r="CW20"/>
  <c r="CW19" s="1"/>
  <c r="CZ20"/>
  <c r="CZ19" s="1"/>
  <c r="DD20"/>
  <c r="DD19" s="1"/>
  <c r="CP68"/>
  <c r="CS85"/>
  <c r="CP86"/>
  <c r="CX20"/>
  <c r="CX19" s="1"/>
  <c r="CZ87"/>
  <c r="CZ84" s="1"/>
  <c r="DD87"/>
  <c r="DD84" s="1"/>
  <c r="DL87"/>
  <c r="DL84" s="1"/>
  <c r="DJ87"/>
  <c r="DJ84" s="1"/>
  <c r="DN87"/>
  <c r="DN84" s="1"/>
  <c r="DR87"/>
  <c r="DR84" s="1"/>
  <c r="DH85"/>
  <c r="DE86"/>
  <c r="DE85" s="1"/>
  <c r="DH91"/>
  <c r="DH90" s="1"/>
  <c r="DE92"/>
  <c r="DE91" s="1"/>
  <c r="DE90" s="1"/>
  <c r="DB87"/>
  <c r="DB84" s="1"/>
  <c r="CP24"/>
  <c r="CP20" s="1"/>
  <c r="CP19" s="1"/>
  <c r="CS20"/>
  <c r="CS19" s="1"/>
  <c r="DR20"/>
  <c r="DR19" s="1"/>
  <c r="DN20"/>
  <c r="DN19" s="1"/>
  <c r="DN18" s="1"/>
  <c r="DJ20"/>
  <c r="DJ19" s="1"/>
  <c r="DJ18" s="1"/>
  <c r="DA20"/>
  <c r="DA19" s="1"/>
  <c r="DQ20"/>
  <c r="DQ19" s="1"/>
  <c r="DM20"/>
  <c r="DM19" s="1"/>
  <c r="DM18" s="1"/>
  <c r="DH20"/>
  <c r="DH19" s="1"/>
  <c r="DB20"/>
  <c r="DP20"/>
  <c r="DP19" s="1"/>
  <c r="DL20"/>
  <c r="DL19" s="1"/>
  <c r="DL18" s="1"/>
  <c r="CV20"/>
  <c r="CV19" s="1"/>
  <c r="CV18" s="1"/>
  <c r="DC20"/>
  <c r="DC19" s="1"/>
  <c r="DS20"/>
  <c r="DS19" s="1"/>
  <c r="DO20"/>
  <c r="DO19" s="1"/>
  <c r="DK20"/>
  <c r="DK19" s="1"/>
  <c r="DE20"/>
  <c r="DE19" s="1"/>
  <c r="DF20"/>
  <c r="DF19" s="1"/>
  <c r="DF18" s="1"/>
  <c r="DI20"/>
  <c r="DI19" s="1"/>
  <c r="DI18" s="1"/>
  <c r="DG20"/>
  <c r="DG19" s="1"/>
  <c r="DG18" s="1"/>
  <c r="DB19"/>
  <c r="DH87"/>
  <c r="DE87"/>
  <c r="CX84"/>
  <c r="CS87"/>
  <c r="DA84"/>
  <c r="CW84"/>
  <c r="CQ19"/>
  <c r="CQ18" s="1"/>
  <c r="CP87"/>
  <c r="DC84"/>
  <c r="DP84"/>
  <c r="DS84"/>
  <c r="DO84"/>
  <c r="DK84"/>
  <c r="CP67" l="1"/>
  <c r="DK18"/>
  <c r="CW18"/>
  <c r="DO18"/>
  <c r="CX18"/>
  <c r="DE67"/>
  <c r="DE18" s="1"/>
  <c r="CG80"/>
  <c r="CG67" s="1"/>
  <c r="DE84"/>
  <c r="CS84"/>
  <c r="CS18" s="1"/>
  <c r="DH84"/>
  <c r="DH18" s="1"/>
  <c r="DP80"/>
  <c r="DP67" s="1"/>
  <c r="DP18" s="1"/>
  <c r="CH80" l="1"/>
  <c r="CH67" s="1"/>
  <c r="DQ80"/>
  <c r="DQ67" s="1"/>
  <c r="DQ18" s="1"/>
  <c r="CI80" l="1"/>
  <c r="CI67" s="1"/>
  <c r="DS80"/>
  <c r="DS67" s="1"/>
  <c r="DS18" s="1"/>
  <c r="DR80"/>
  <c r="DR67" s="1"/>
  <c r="DR18" s="1"/>
  <c r="CJ80" l="1"/>
  <c r="CJ67" s="1"/>
  <c r="BS19"/>
  <c r="BR19"/>
  <c r="BQ19"/>
  <c r="BP19"/>
  <c r="BP18" s="1"/>
  <c r="BO19"/>
  <c r="BO18" s="1"/>
  <c r="BN19"/>
  <c r="AQ79"/>
  <c r="AQ67" s="1"/>
  <c r="AP79"/>
  <c r="AP67" s="1"/>
  <c r="AL27"/>
  <c r="AM51"/>
  <c r="AI51" s="1"/>
  <c r="AL51"/>
  <c r="AH51" s="1"/>
  <c r="AM27"/>
  <c r="AI87"/>
  <c r="AJ87"/>
  <c r="AK87"/>
  <c r="AL87"/>
  <c r="AM87"/>
  <c r="AN87"/>
  <c r="AO87"/>
  <c r="AP87"/>
  <c r="AQ87"/>
  <c r="AH87"/>
  <c r="CK80" l="1"/>
  <c r="CK67" s="1"/>
  <c r="BQ18"/>
  <c r="BQ105" s="1"/>
  <c r="BS18"/>
  <c r="BS105" s="1"/>
  <c r="BN18"/>
  <c r="BN105" s="1"/>
  <c r="BR18"/>
  <c r="BR105" s="1"/>
  <c r="AI27"/>
  <c r="AI20" s="1"/>
  <c r="AM20"/>
  <c r="AH27"/>
  <c r="AL20"/>
  <c r="BM19"/>
  <c r="BM18" s="1"/>
  <c r="BL19"/>
  <c r="BL18" s="1"/>
  <c r="BP105"/>
  <c r="BU19"/>
  <c r="BO105"/>
  <c r="BT19"/>
  <c r="BT18" s="1"/>
  <c r="CL80" l="1"/>
  <c r="CL67" s="1"/>
  <c r="BU18"/>
  <c r="BU105" s="1"/>
  <c r="CR19"/>
  <c r="CR18" s="1"/>
  <c r="BM105"/>
  <c r="BM6"/>
  <c r="BL105"/>
  <c r="BL6"/>
  <c r="BT105"/>
  <c r="AV100"/>
  <c r="CY100" s="1"/>
  <c r="AV102"/>
  <c r="CY102" s="1"/>
  <c r="AV103"/>
  <c r="CY103" s="1"/>
  <c r="AV99"/>
  <c r="CY99" s="1"/>
  <c r="AV97"/>
  <c r="CY97" s="1"/>
  <c r="AV95"/>
  <c r="CY95" s="1"/>
  <c r="AV93"/>
  <c r="CY93" s="1"/>
  <c r="AV89"/>
  <c r="CY89" s="1"/>
  <c r="CY83"/>
  <c r="CY79"/>
  <c r="CY82"/>
  <c r="CY77"/>
  <c r="AV80"/>
  <c r="AV67" s="1"/>
  <c r="CY70"/>
  <c r="CY75"/>
  <c r="CY36"/>
  <c r="CY57"/>
  <c r="CY58"/>
  <c r="CY60"/>
  <c r="CY35"/>
  <c r="AV39"/>
  <c r="CY39" s="1"/>
  <c r="CY42"/>
  <c r="AV44"/>
  <c r="CY44" s="1"/>
  <c r="AV50"/>
  <c r="CY50" s="1"/>
  <c r="CY51"/>
  <c r="CY56"/>
  <c r="CY34"/>
  <c r="CM80" l="1"/>
  <c r="CM67" s="1"/>
  <c r="CY24"/>
  <c r="AV87"/>
  <c r="CY88"/>
  <c r="CY87" s="1"/>
  <c r="CY68"/>
  <c r="CT19"/>
  <c r="CT18" s="1"/>
  <c r="AV64"/>
  <c r="CY65"/>
  <c r="CY64" s="1"/>
  <c r="AW80"/>
  <c r="AW67" s="1"/>
  <c r="CY80"/>
  <c r="CN80" l="1"/>
  <c r="CN67" s="1"/>
  <c r="CY67"/>
  <c r="AX80"/>
  <c r="AX67" s="1"/>
  <c r="CZ80"/>
  <c r="CZ67" s="1"/>
  <c r="AI64"/>
  <c r="AI19" s="1"/>
  <c r="AJ64"/>
  <c r="AJ19" s="1"/>
  <c r="AK64"/>
  <c r="AK19" s="1"/>
  <c r="AL64"/>
  <c r="AL19" s="1"/>
  <c r="AM64"/>
  <c r="AM19" s="1"/>
  <c r="AN64"/>
  <c r="AN19" s="1"/>
  <c r="AO64"/>
  <c r="AO19" s="1"/>
  <c r="AP64"/>
  <c r="AQ64"/>
  <c r="AQ19" s="1"/>
  <c r="AR64"/>
  <c r="AS64"/>
  <c r="AT64"/>
  <c r="AU64"/>
  <c r="AW64"/>
  <c r="AW19" s="1"/>
  <c r="AX64"/>
  <c r="AX19" s="1"/>
  <c r="AY64"/>
  <c r="AY19" s="1"/>
  <c r="AZ64"/>
  <c r="AZ19" s="1"/>
  <c r="BB64"/>
  <c r="BB19" s="1"/>
  <c r="BC64"/>
  <c r="BC19" s="1"/>
  <c r="BD64"/>
  <c r="BD19" s="1"/>
  <c r="BE64"/>
  <c r="BE19" s="1"/>
  <c r="BG64"/>
  <c r="BG19" s="1"/>
  <c r="BH64"/>
  <c r="BI64"/>
  <c r="BJ64"/>
  <c r="CO80" l="1"/>
  <c r="CO67" s="1"/>
  <c r="DA80"/>
  <c r="DA67" s="1"/>
  <c r="DA18" s="1"/>
  <c r="AY80"/>
  <c r="AY67" s="1"/>
  <c r="DB80" l="1"/>
  <c r="DB67" s="1"/>
  <c r="DB18" s="1"/>
  <c r="AZ80"/>
  <c r="AZ67" s="1"/>
  <c r="BA80" l="1"/>
  <c r="BA67" s="1"/>
  <c r="BA18" s="1"/>
  <c r="DC80"/>
  <c r="DC67" s="1"/>
  <c r="DC18" s="1"/>
  <c r="BB80" l="1"/>
  <c r="BB67" s="1"/>
  <c r="BA105"/>
  <c r="DD80"/>
  <c r="DD67" s="1"/>
  <c r="DD18" s="1"/>
  <c r="AQ92"/>
  <c r="AP92"/>
  <c r="AP91" s="1"/>
  <c r="AP90" s="1"/>
  <c r="AQ85"/>
  <c r="AP85"/>
  <c r="AX85"/>
  <c r="AY85"/>
  <c r="AZ85"/>
  <c r="BB85"/>
  <c r="BC85"/>
  <c r="BD85"/>
  <c r="BE85"/>
  <c r="BG85"/>
  <c r="BH85"/>
  <c r="BI85"/>
  <c r="BJ85"/>
  <c r="CP85"/>
  <c r="CP84" s="1"/>
  <c r="AV92"/>
  <c r="CY92" s="1"/>
  <c r="CY91" s="1"/>
  <c r="CY90" s="1"/>
  <c r="BC80" l="1"/>
  <c r="BC67" s="1"/>
  <c r="DJ105"/>
  <c r="DP105"/>
  <c r="CE19"/>
  <c r="CE18" s="1"/>
  <c r="CO19"/>
  <c r="CO18" s="1"/>
  <c r="AV91"/>
  <c r="AV90" s="1"/>
  <c r="DL105"/>
  <c r="DK105"/>
  <c r="DR105"/>
  <c r="BD84"/>
  <c r="DS105"/>
  <c r="DO105"/>
  <c r="DM105"/>
  <c r="BB84"/>
  <c r="DQ105"/>
  <c r="AQ84"/>
  <c r="AP84"/>
  <c r="AQ91"/>
  <c r="AQ90" s="1"/>
  <c r="BH84"/>
  <c r="AX84"/>
  <c r="BJ84"/>
  <c r="AZ84"/>
  <c r="BI84"/>
  <c r="BE84"/>
  <c r="BG84"/>
  <c r="BC84"/>
  <c r="AY84"/>
  <c r="AQ18" l="1"/>
  <c r="BD80"/>
  <c r="BD67" s="1"/>
  <c r="DN105"/>
  <c r="CE105"/>
  <c r="CO105"/>
  <c r="BE80" l="1"/>
  <c r="BE67" s="1"/>
  <c r="AJ91"/>
  <c r="AJ90" s="1"/>
  <c r="AK91"/>
  <c r="AK90" s="1"/>
  <c r="AL91"/>
  <c r="AL90" s="1"/>
  <c r="AM91"/>
  <c r="AM90" s="1"/>
  <c r="AN91"/>
  <c r="AN90" s="1"/>
  <c r="AO91"/>
  <c r="AO90" s="1"/>
  <c r="AI85"/>
  <c r="AJ85"/>
  <c r="AK85"/>
  <c r="AK84" s="1"/>
  <c r="AK18" s="1"/>
  <c r="AL85"/>
  <c r="AL84" s="1"/>
  <c r="AL18" s="1"/>
  <c r="AM85"/>
  <c r="AM84" s="1"/>
  <c r="AN85"/>
  <c r="AO85"/>
  <c r="AO84" s="1"/>
  <c r="AO18" s="1"/>
  <c r="AM18" l="1"/>
  <c r="BF80"/>
  <c r="AI84"/>
  <c r="AN84"/>
  <c r="AN18" s="1"/>
  <c r="AJ84"/>
  <c r="AJ18" s="1"/>
  <c r="AS91"/>
  <c r="AS90" s="1"/>
  <c r="AT91"/>
  <c r="AT90" s="1"/>
  <c r="AU91"/>
  <c r="AU90" s="1"/>
  <c r="AX91"/>
  <c r="AX90" s="1"/>
  <c r="AX18" s="1"/>
  <c r="AY91"/>
  <c r="AY90" s="1"/>
  <c r="AY18" s="1"/>
  <c r="AZ91"/>
  <c r="AZ90" s="1"/>
  <c r="BC91"/>
  <c r="BC90" s="1"/>
  <c r="BC18" s="1"/>
  <c r="BD91"/>
  <c r="BD90" s="1"/>
  <c r="BD18" s="1"/>
  <c r="BE91"/>
  <c r="BE90" s="1"/>
  <c r="BE18" s="1"/>
  <c r="BH91"/>
  <c r="BH90" s="1"/>
  <c r="BI91"/>
  <c r="BI90" s="1"/>
  <c r="BJ91"/>
  <c r="BJ90" s="1"/>
  <c r="AS85"/>
  <c r="AS84" s="1"/>
  <c r="AT85"/>
  <c r="AU85"/>
  <c r="AW85"/>
  <c r="AS19"/>
  <c r="AS18" s="1"/>
  <c r="AT19"/>
  <c r="AU19"/>
  <c r="BH19"/>
  <c r="BI19"/>
  <c r="BJ19"/>
  <c r="CB19"/>
  <c r="CC19"/>
  <c r="CD19"/>
  <c r="BF67" l="1"/>
  <c r="BF18" s="1"/>
  <c r="BF105" s="1"/>
  <c r="AZ18"/>
  <c r="AZ105" s="1"/>
  <c r="CC18"/>
  <c r="CC105" s="1"/>
  <c r="CD18"/>
  <c r="CD105" s="1"/>
  <c r="CB18"/>
  <c r="CB105" s="1"/>
  <c r="BG80"/>
  <c r="BG67" s="1"/>
  <c r="BE105"/>
  <c r="BC105"/>
  <c r="AX105"/>
  <c r="AS105"/>
  <c r="BD105"/>
  <c r="AY105"/>
  <c r="AU84"/>
  <c r="AU18" s="1"/>
  <c r="AT84"/>
  <c r="AT18" l="1"/>
  <c r="AT105" s="1"/>
  <c r="AU105"/>
  <c r="BH80"/>
  <c r="BH67" s="1"/>
  <c r="BH18" s="1"/>
  <c r="AJ105"/>
  <c r="AK105"/>
  <c r="AL105"/>
  <c r="AM105"/>
  <c r="AN105"/>
  <c r="AO105"/>
  <c r="CG19"/>
  <c r="CH19"/>
  <c r="CI19"/>
  <c r="CJ19"/>
  <c r="CL19"/>
  <c r="CM19"/>
  <c r="CN19"/>
  <c r="CQ105"/>
  <c r="CR105"/>
  <c r="CS105"/>
  <c r="CV105"/>
  <c r="CW105"/>
  <c r="CX105"/>
  <c r="DA105"/>
  <c r="DB105"/>
  <c r="DC105"/>
  <c r="DD105"/>
  <c r="AH85"/>
  <c r="CL18" l="1"/>
  <c r="CL105" s="1"/>
  <c r="CG18"/>
  <c r="CG105" s="1"/>
  <c r="CM18"/>
  <c r="CM105" s="1"/>
  <c r="CH18"/>
  <c r="CH105" s="1"/>
  <c r="CN18"/>
  <c r="CN105" s="1"/>
  <c r="CI18"/>
  <c r="CI105" s="1"/>
  <c r="CJ18"/>
  <c r="CJ105" s="1"/>
  <c r="BH105"/>
  <c r="BI80"/>
  <c r="BI67" s="1"/>
  <c r="BI18" s="1"/>
  <c r="AH84"/>
  <c r="AW84"/>
  <c r="BI105" l="1"/>
  <c r="BJ80"/>
  <c r="BJ67" s="1"/>
  <c r="BJ18" s="1"/>
  <c r="DF105"/>
  <c r="CK19"/>
  <c r="CF19"/>
  <c r="CA19"/>
  <c r="CK18" l="1"/>
  <c r="CK105" s="1"/>
  <c r="CF18"/>
  <c r="CF105" s="1"/>
  <c r="CA18"/>
  <c r="CA105" s="1"/>
  <c r="BJ105"/>
  <c r="BK80"/>
  <c r="DG105"/>
  <c r="AI92"/>
  <c r="AR92"/>
  <c r="AW92"/>
  <c r="BB92"/>
  <c r="BB91" s="1"/>
  <c r="BB90" s="1"/>
  <c r="BB18" s="1"/>
  <c r="BG92"/>
  <c r="BG91" s="1"/>
  <c r="BG90" s="1"/>
  <c r="BG18" s="1"/>
  <c r="AH91"/>
  <c r="AH90" s="1"/>
  <c r="AH64"/>
  <c r="BK67" l="1"/>
  <c r="BK18" s="1"/>
  <c r="BK105" s="1"/>
  <c r="BB105"/>
  <c r="BG105"/>
  <c r="AI91"/>
  <c r="AI90" s="1"/>
  <c r="CP91"/>
  <c r="CP90" s="1"/>
  <c r="CP18" s="1"/>
  <c r="AR91"/>
  <c r="AR90" s="1"/>
  <c r="CU92"/>
  <c r="CU91" s="1"/>
  <c r="CU90" s="1"/>
  <c r="AW91"/>
  <c r="AW90" s="1"/>
  <c r="AW18" s="1"/>
  <c r="CZ92"/>
  <c r="CZ91" s="1"/>
  <c r="CZ90" s="1"/>
  <c r="CZ18" l="1"/>
  <c r="CZ105" s="1"/>
  <c r="AW105"/>
  <c r="DE105"/>
  <c r="DH105" l="1"/>
  <c r="DI105"/>
  <c r="AH25"/>
  <c r="AH20" s="1"/>
  <c r="AH19" s="1"/>
  <c r="AH18" s="1"/>
  <c r="AP19"/>
  <c r="AP18" l="1"/>
  <c r="AP105" s="1"/>
  <c r="AH105"/>
  <c r="AH6"/>
  <c r="AI75"/>
  <c r="AQ105"/>
  <c r="AI82"/>
  <c r="CT105"/>
  <c r="AI67" l="1"/>
  <c r="AI18" s="1"/>
  <c r="CP105"/>
  <c r="AI6" l="1"/>
  <c r="AI105"/>
  <c r="CY21"/>
  <c r="AR21"/>
  <c r="CU21" s="1"/>
  <c r="AR25"/>
  <c r="CU25" s="1"/>
  <c r="CY25"/>
  <c r="CY27"/>
  <c r="AR27"/>
  <c r="CU27" s="1"/>
  <c r="AR32"/>
  <c r="CU32" s="1"/>
  <c r="CY32"/>
  <c r="AV20"/>
  <c r="AV19" s="1"/>
  <c r="CY33"/>
  <c r="AR33"/>
  <c r="CU33" s="1"/>
  <c r="CY20" l="1"/>
  <c r="CY19" s="1"/>
  <c r="CU20"/>
  <c r="CU19" s="1"/>
  <c r="AR20"/>
  <c r="AR19" s="1"/>
  <c r="AV85"/>
  <c r="AV84" s="1"/>
  <c r="AR86"/>
  <c r="AR85" s="1"/>
  <c r="AR84" s="1"/>
  <c r="CY86"/>
  <c r="CY85" s="1"/>
  <c r="CY84" s="1"/>
  <c r="CY18" l="1"/>
  <c r="CY105" s="1"/>
  <c r="AV18"/>
  <c r="AV105" s="1"/>
  <c r="AR18"/>
  <c r="AR105" s="1"/>
  <c r="CU86"/>
  <c r="CU85" s="1"/>
  <c r="CU84" s="1"/>
  <c r="CU18" l="1"/>
  <c r="CU105" s="1"/>
</calcChain>
</file>

<file path=xl/sharedStrings.xml><?xml version="1.0" encoding="utf-8"?>
<sst xmlns="http://schemas.openxmlformats.org/spreadsheetml/2006/main" count="1064" uniqueCount="383">
  <si>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</si>
  <si>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</si>
  <si>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</si>
  <si>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</si>
  <si>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 xml:space="preserve">Объем средств на исполнение расходного обязательства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</si>
  <si>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</si>
  <si>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</si>
  <si>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</si>
  <si>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</si>
  <si>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</si>
  <si>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</si>
  <si>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</si>
  <si>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</si>
  <si>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</si>
  <si>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</si>
  <si>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</si>
  <si>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</si>
  <si>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</si>
  <si>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</si>
  <si>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</si>
  <si>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</si>
  <si>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</si>
  <si>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</si>
  <si>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</si>
  <si>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</si>
  <si>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</si>
  <si>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(подпись)</t>
  </si>
  <si>
    <t>(расшифровка подписи)</t>
  </si>
  <si>
    <t xml:space="preserve">                                                                 </t>
  </si>
  <si>
    <t xml:space="preserve"> (расшифровка подписи)</t>
  </si>
  <si>
    <t>(телефон, e-mail)</t>
  </si>
  <si>
    <t>Единица измерения: тыс. руб. (с точностью до первого десятичного знака)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</si>
  <si>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</si>
  <si>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</si>
  <si>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</si>
  <si>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</si>
  <si>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раздел/
подраздел</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</si>
  <si>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</si>
  <si>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</si>
  <si>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</si>
  <si>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</si>
  <si>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</si>
  <si>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 xml:space="preserve">Федеральный закон №131-ФЗ от 06.10.2003 "Об общих принципах организации местного самоуправления в Российской Федерации"
</t>
  </si>
  <si>
    <t xml:space="preserve"> ст.14, подст.1, п.1
</t>
  </si>
  <si>
    <t xml:space="preserve">06.10.2003-не установлен
</t>
  </si>
  <si>
    <t xml:space="preserve">0111
0113
</t>
  </si>
  <si>
    <t xml:space="preserve">плановый метод
</t>
  </si>
  <si>
    <t>4.1.1.3. владение, пользование и распоряжение имуществом, находящимся в муниципальной собственности городского поселения</t>
  </si>
  <si>
    <t xml:space="preserve"> ст.14, подст.1, п.3
</t>
  </si>
  <si>
    <t xml:space="preserve">0113
</t>
  </si>
  <si>
    <t xml:space="preserve">метод индексации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</si>
  <si>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</si>
  <si>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 ст.14, подст.1, п.4
</t>
  </si>
  <si>
    <t xml:space="preserve">0502
</t>
  </si>
  <si>
    <t xml:space="preserve"> ст.14, подст.1, п.5
</t>
  </si>
  <si>
    <t>3</t>
  </si>
  <si>
    <t xml:space="preserve">0409
</t>
  </si>
  <si>
    <t xml:space="preserve">плановый метод и метод индексации
</t>
  </si>
  <si>
    <t xml:space="preserve"> ст.14, подст.1, п.6
</t>
  </si>
  <si>
    <t xml:space="preserve">0113
0501
1003
</t>
  </si>
  <si>
    <t xml:space="preserve">в целом
</t>
  </si>
  <si>
    <t xml:space="preserve">07.05.2012-не установлен
</t>
  </si>
  <si>
    <t xml:space="preserve"> ст.14, подст.1, п.7.1
</t>
  </si>
  <si>
    <t xml:space="preserve">0314
</t>
  </si>
  <si>
    <t xml:space="preserve">плановый етод
</t>
  </si>
  <si>
    <t xml:space="preserve"> ст.14, подст.1, 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</si>
  <si>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</si>
  <si>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</si>
  <si>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</si>
  <si>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11</t>
  </si>
  <si>
    <t xml:space="preserve">0310
</t>
  </si>
  <si>
    <t xml:space="preserve"> ст.14, подст.1, п.10
</t>
  </si>
  <si>
    <t>21</t>
  </si>
  <si>
    <t xml:space="preserve">0410
</t>
  </si>
  <si>
    <t xml:space="preserve"> ст.14, подст.1, п.12
</t>
  </si>
  <si>
    <t xml:space="preserve">0801
0804
</t>
  </si>
  <si>
    <t xml:space="preserve">Плановый метод
</t>
  </si>
  <si>
    <t xml:space="preserve">Указ Президента Российской Федерации №983 от 04.08.2010 "О рассмотрении предложений и инициатив, связанных с празднованием на федеральном уровне памятных дат субъектов Российской Федерации"
</t>
  </si>
  <si>
    <t xml:space="preserve">04.08.2010-не установлен
</t>
  </si>
  <si>
    <t xml:space="preserve">10
</t>
  </si>
  <si>
    <t xml:space="preserve">Указ Президента Российской Федерации №597 от 07.05.2012 "О мероприятиях по реализации государственной социальной политики"
</t>
  </si>
  <si>
    <t xml:space="preserve">18
</t>
  </si>
  <si>
    <t xml:space="preserve"> ст.14, подст.1, п.14
</t>
  </si>
  <si>
    <t>10</t>
  </si>
  <si>
    <t xml:space="preserve">1102
</t>
  </si>
  <si>
    <t xml:space="preserve"> ст.14, подст.1, п.19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</si>
  <si>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</si>
  <si>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20.03.2014-не установлен
</t>
  </si>
  <si>
    <t xml:space="preserve">0503
</t>
  </si>
  <si>
    <t xml:space="preserve"> ст.14, подст.1, п.22
</t>
  </si>
  <si>
    <t xml:space="preserve"> ст.14, подст.1, п.23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</si>
  <si>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</si>
  <si>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</si>
  <si>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</si>
  <si>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 xml:space="preserve">0309
</t>
  </si>
  <si>
    <t xml:space="preserve"> ст.14, подст.1, п.28
</t>
  </si>
  <si>
    <t xml:space="preserve">0412
</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</si>
  <si>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</si>
  <si>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</si>
  <si>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 ст.15,65, подст.4,3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</si>
  <si>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</si>
  <si>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 ст.34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</si>
  <si>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</si>
  <si>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</si>
  <si>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Постановление Правительства Ленинградской области №123 от 25.04.2016 "О нормативах формирования расходов на содержание органов местного самоуправления муниципальных образований Ленинградской области на 2016 год"
</t>
  </si>
  <si>
    <t xml:space="preserve"> п.2
</t>
  </si>
  <si>
    <t xml:space="preserve">29.04.2016-не установлен
</t>
  </si>
  <si>
    <t xml:space="preserve">Федеральный закон №25-ФЗ от 02.03.2007 "О муниципальной службе в Российской Федерации"
</t>
  </si>
  <si>
    <t xml:space="preserve">01.06.2007-не установлен
</t>
  </si>
  <si>
    <t>12</t>
  </si>
  <si>
    <t xml:space="preserve">1301
</t>
  </si>
  <si>
    <t xml:space="preserve">плановый метод, метод индексации
</t>
  </si>
  <si>
    <t xml:space="preserve"> ст.17, подст.1, п.3
</t>
  </si>
  <si>
    <t xml:space="preserve">0505
</t>
  </si>
  <si>
    <t xml:space="preserve"> ст.17, подст.1, п.7
</t>
  </si>
  <si>
    <t xml:space="preserve"> ст.14, подст.1, п.2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</si>
  <si>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</si>
  <si>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или бюджета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</si>
  <si>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</si>
  <si>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 xml:space="preserve"> ст.19
</t>
  </si>
  <si>
    <t xml:space="preserve">Постановление Правительства РФ №258 от 29.04.2006 "О субвенциях на осуществление полномочий по первичному воинскому учету на территориях, где отсутствуют военные комиссариаты"
</t>
  </si>
  <si>
    <t xml:space="preserve">08.05.2006-не установлен
</t>
  </si>
  <si>
    <t>19</t>
  </si>
  <si>
    <t xml:space="preserve">0203
</t>
  </si>
  <si>
    <t>13</t>
  </si>
  <si>
    <t xml:space="preserve">0104
</t>
  </si>
  <si>
    <t xml:space="preserve"> ст.15,65, подст.4,4
</t>
  </si>
  <si>
    <t xml:space="preserve">0106
</t>
  </si>
  <si>
    <t xml:space="preserve">0103
</t>
  </si>
  <si>
    <t xml:space="preserve">0804
</t>
  </si>
  <si>
    <t xml:space="preserve"> Итого расходных обязательств муниципальных образований</t>
  </si>
  <si>
    <t xml:space="preserve"> РЕЕСТР  РАСХОДНЫХ  ОБЯЗАТЕЛЬСТВ   МУНИЦИПАЛЬНОГО  ОБРАЗОВАНИЯ НАЗИЕВСКОЕ ГОРОДСКОЕ ПОСЕЛЕНИЕ,
ВХОДЯЩЕГО В  СОСТАВ  КИРОВСКОГО МУНИЦИПАЛЬНОГО РАЙОНА</t>
  </si>
  <si>
    <t>муниципального образования</t>
  </si>
  <si>
    <t>Нормативные правовые акты муниципального образования</t>
  </si>
  <si>
    <t>2021г.</t>
  </si>
  <si>
    <t>0113</t>
  </si>
  <si>
    <t>плановый метод</t>
  </si>
  <si>
    <t xml:space="preserve">Глава администрации  МО Назиевское городское поселение            </t>
  </si>
  <si>
    <t>/Кибанов О.И./</t>
  </si>
  <si>
    <t>Исполнитель: Платонова Я.А.  61-118</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</si>
  <si>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</si>
  <si>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</si>
  <si>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</si>
  <si>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4.1.1.16. обеспечение первичных мер пожарной безопасности в границах населенных пунктов городского поселения</t>
  </si>
  <si>
    <t>4.1.1.19. создание условий для организации досуга и обеспечения жителей городского поселения услугами организаций культуры</t>
  </si>
  <si>
    <t>4.1.1.17. создание условий для обеспечения жителей городского поселения услугами связи, общественного питания, торговли и бытового обслуживания</t>
  </si>
  <si>
    <t>4.1.1.23. организация проведения официальных физкультурно-оздоровительных и спортивных мероприятий городского поселения</t>
  </si>
  <si>
    <t>4.1.1.22. обеспечение условий для развития на территории городского поселения физической культуры, школьного спорта и массового спорта</t>
  </si>
  <si>
    <t>4.1.1.27. утверждение правил благоустройства территории городского поселения, осуществление контроля за их соблюдением</t>
  </si>
  <si>
    <t>4.1.1.33. организация ритуальных услуг и содержание мест захоронения</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</si>
  <si>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</si>
  <si>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4.1.1.40. содействие развитию и создание условий для развития малого и среднего предпринимательства</t>
  </si>
  <si>
    <t>4.2.16.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</si>
  <si>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</si>
  <si>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5000</t>
  </si>
  <si>
    <t>5200</t>
  </si>
  <si>
    <t>5201</t>
  </si>
  <si>
    <t>4.3.3.1. предоставление доплаты за выслугу лет к трудовой пенсии муниципальным служащим за счет средств местного бюджета</t>
  </si>
  <si>
    <t>1001</t>
  </si>
  <si>
    <t xml:space="preserve">0103
0104
0412
</t>
  </si>
  <si>
    <t>0104</t>
  </si>
  <si>
    <t>4.4.2. за счет субвенций, предоставленных из бюджета субъекта Российской Федерации, всего</t>
  </si>
  <si>
    <t>5700</t>
  </si>
  <si>
    <t>5800</t>
  </si>
  <si>
    <t>5001</t>
  </si>
  <si>
    <t>5002</t>
  </si>
  <si>
    <t>5003</t>
  </si>
  <si>
    <t>5005</t>
  </si>
  <si>
    <t>5006</t>
  </si>
  <si>
    <t>5008</t>
  </si>
  <si>
    <t>5009</t>
  </si>
  <si>
    <t>5015</t>
  </si>
  <si>
    <t>5018</t>
  </si>
  <si>
    <t>5019</t>
  </si>
  <si>
    <t>5021</t>
  </si>
  <si>
    <t>5024</t>
  </si>
  <si>
    <t>5025</t>
  </si>
  <si>
    <t>5029</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</si>
  <si>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</si>
  <si>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</si>
  <si>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5031</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</si>
  <si>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</si>
  <si>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5035</t>
  </si>
  <si>
    <t>5036</t>
  </si>
  <si>
    <t>5042</t>
  </si>
  <si>
    <t>5100</t>
  </si>
  <si>
    <t>5103</t>
  </si>
  <si>
    <t>5202</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</si>
  <si>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</si>
  <si>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</si>
  <si>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5208</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</si>
  <si>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</si>
  <si>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5216</t>
  </si>
  <si>
    <t>5217</t>
  </si>
  <si>
    <t>5701</t>
  </si>
  <si>
    <t>5704</t>
  </si>
  <si>
    <t>6100</t>
  </si>
  <si>
    <t>6200</t>
  </si>
  <si>
    <t>6201</t>
  </si>
  <si>
    <t>6202</t>
  </si>
  <si>
    <t>6203</t>
  </si>
  <si>
    <t>6204</t>
  </si>
  <si>
    <t>6215</t>
  </si>
  <si>
    <t>10700</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</si>
  <si>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</si>
  <si>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</si>
  <si>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</si>
  <si>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</si>
  <si>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Всего</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</si>
  <si>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</si>
  <si>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</si>
  <si>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</si>
  <si>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</si>
  <si>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</si>
  <si>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</si>
  <si>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</si>
  <si>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</si>
  <si>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</si>
  <si>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</si>
  <si>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</si>
  <si>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</si>
  <si>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</si>
  <si>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</si>
  <si>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</si>
  <si>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</si>
  <si>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</si>
  <si>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</si>
  <si>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</si>
  <si>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 составление и рассмотрение проекта бюджета поселения, исполнение бюджета поселения, составление отчета об исполнении бюджета поселения</t>
  </si>
  <si>
    <t>4.6.2.1.2. осуществление контроля за исполнением бюджета поселения</t>
  </si>
  <si>
    <t>4.6.2.1.3. владение, пользование и распоряжение имуществом, находящимся в муниципальной собственности  поселения</t>
  </si>
  <si>
    <t>6206</t>
  </si>
  <si>
    <t>4.6.2.1.5.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t>
  </si>
  <si>
    <t>4.6.2.1.10. создание условий для организации досуга и обеспечения жителей  поселения услугами организаций культуры</t>
  </si>
  <si>
    <t>6211</t>
  </si>
  <si>
    <t>4.6.2.1.14. 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</si>
  <si>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6218</t>
  </si>
  <si>
    <t>4.6.2.1.17. создание, содержание и организация деятельности аварийно-спасательных служб и (или) аварийно-спасательных формирований на территории  поселения</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</si>
  <si>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</si>
  <si>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</si>
  <si>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на 1 мая 2019г.</t>
  </si>
  <si>
    <t>5213</t>
  </si>
  <si>
    <t>0107</t>
  </si>
  <si>
    <t>5801</t>
  </si>
  <si>
    <t xml:space="preserve">0113 0412
</t>
  </si>
  <si>
    <t>5028</t>
  </si>
  <si>
    <t>0503</t>
  </si>
  <si>
    <t>5203</t>
  </si>
  <si>
    <t>4.2.3.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</si>
  <si>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</si>
  <si>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</si>
  <si>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5802</t>
  </si>
  <si>
    <t>4.1.1.26. участие в организации деятельности по сбору (в том числе раздельному сбору) и транспортированию твердых коммунальных отходов</t>
  </si>
  <si>
    <t>отчетный   2018г.</t>
  </si>
  <si>
    <t>текущий     2019г.</t>
  </si>
  <si>
    <t>очередной 2020г.</t>
  </si>
  <si>
    <t>2022г.</t>
  </si>
  <si>
    <t>" 15 " апреля  2019 г.</t>
  </si>
  <si>
    <t>18</t>
  </si>
  <si>
    <t>23</t>
  </si>
  <si>
    <t>7</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</si>
  <si>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</si>
  <si>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5204</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</si>
  <si>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</si>
  <si>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5038</t>
  </si>
  <si>
    <t>4.1.1.36. осуществление мероприятий по обепечению безопасности людей на водных объектах, охране их жизни и здоровья</t>
  </si>
  <si>
    <t>0309</t>
  </si>
  <si>
    <t>УКАЗЫ</t>
  </si>
  <si>
    <t xml:space="preserve">отчетный 2018г.
</t>
  </si>
  <si>
    <t xml:space="preserve">текущий 2019г.
</t>
  </si>
  <si>
    <t>очередной 2020г.
.</t>
  </si>
  <si>
    <t>5223</t>
  </si>
  <si>
    <t>0801</t>
  </si>
  <si>
    <t>Постановление Администрации МО Назиевское ГП от 16.01.2006 года №10 "Об утверждении Положения о порядке расходования средств резервного фонда администрации МО Назиевское ГП"</t>
  </si>
  <si>
    <t>Постанрвление Администрации МО Назиевское ГП от 30.12.2010 года № 226 "О Почетной грамоте и Благодарности администрации МО Назиевское городское поселение МО Кировский муниципальный район Ленинградской области"</t>
  </si>
  <si>
    <t>Решение СД МО Назиевское ГП от 06.08.2007 года №18 "Об утверждении перечня имущества, подлежащего приватизации"</t>
  </si>
  <si>
    <t>в целом</t>
  </si>
  <si>
    <t>16.01.2006 - не установлен</t>
  </si>
  <si>
    <t>30.12.2010-не установлен</t>
  </si>
  <si>
    <t>01.09.2007 - не установлен</t>
  </si>
  <si>
    <t>Решение СД МО Назиевское ГП от 26.06.2015 года №48 "Об утверждении Положения о плате за наем жилого помещения в жилищном фонде, находящемся в собственности МО Назиевское ГП"</t>
  </si>
  <si>
    <t>28.06.2015 - не установлен</t>
  </si>
  <si>
    <t>Решение СД МО Назиевское ГП от 09.06.2011 года №14 "Положение о газификации индивидуальных жилых домов в МО Назиевское городское поселение"</t>
  </si>
  <si>
    <t>21.06.2011 - не установлен</t>
  </si>
  <si>
    <t>Соглашение о предоставлении муниципальному образованию Назиевское ГП КМР ЛО субсидии из областного бюджета ЛО бюджетам поселений в целях софинансирования расходных обязательств поселений, возникающих при выполнении ОМСУ полномочий по вопросам местного значения, в соответствии с обл. законом от 14.12.2012г. №95-оз "О содействии развитию на части территорий муниципальных образований Ленинградской области иных формместного самоуправления" от 07.02.2018 г № 95/94</t>
  </si>
  <si>
    <t>07.02.2018 - 31.12.2018</t>
  </si>
  <si>
    <t>Решение СД МО Назиевское ГП от 23.12.2013 года №36 "О муниципальном дорожном фонде муниципального образования Назиевское городское поселение муниципального образования Кировский муниципальный район Ленинградской области"</t>
  </si>
  <si>
    <t>01.01.2014 - не установлен</t>
  </si>
  <si>
    <t xml:space="preserve">Соглашение от 28.05.2018 г. № 3/100  "О  предоставлении субсидии из областного бюджета Ленинградской области бюджету МО Назиевское городское поселение Кировского муниципального района ЛО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</si>
  <si>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28.05.2018- 31.12.2018</t>
  </si>
  <si>
    <t xml:space="preserve">Соглашение о предоставлении в 2018 году субсидии за счет средств дорожного фонда ЛО  бюджету МО Назиевское ГП Кировского муниципального района ЛО на финансирование  мероприятия «Капитальный ремонт и ремонт автомобильных дорог  общего пользования местного значения» государственной программы  ЛО «Развитие автомобильных дорог Ленинградской области» от 30.03.2018 г. № 174
</t>
  </si>
  <si>
    <t>30.03.2018 - 31.12.2018</t>
  </si>
  <si>
    <t>Постанрвление Администрации МО Назиевское ГП от 28.04.2017 года № 120 "О формировании фонда капитального ремонта"</t>
  </si>
  <si>
    <t>28.04.2017 - не установлен</t>
  </si>
  <si>
    <t>Решение СД МО Назиевское ГП от 23.12.2013г №43 "Об утверждении Положения об участии граждан в охране общественного порядка на территории МО Назиевское ГП МО Кировский МР Ленинградской области"</t>
  </si>
  <si>
    <t>п.1</t>
  </si>
  <si>
    <t>23.12.2013 - не установлен</t>
  </si>
  <si>
    <t>Постановление администрации МО Назиевское ГП от 06.04.2012 года №50 "Об организационно-правовом, финансовом, материально-техническом обеспечении первичных мер пожаротушения в МО Назиевское ГП"</t>
  </si>
  <si>
    <t>06.04.2012 - не установлен</t>
  </si>
  <si>
    <t>Решение СД МО Назиевское ГП от 22.05.2013 № 17 "Об утверждении  Положения, определяющего направления деятельности совета деревни Васильково, старост, их полномочия, порядок  избрания, срок  полномочий, порядок взаимодействия  с органами местного самоуправления муниципального образования Назиевское городское поселение муниципального образования Кировский муниципальный район Ленинградской области"</t>
  </si>
  <si>
    <t>Постановление от 29.08.2013г №171 "О мерах по поэтапному повышению заработной платы работников муниципальных учреждений культуры МО Назиевское городское поселение Кировского муниципального района Ленинградской области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МО Назиевское городское поселение Кировского муниципального района Ленинградской области"</t>
  </si>
  <si>
    <t>29.08.2013 - 31.12.2018</t>
  </si>
  <si>
    <t>Постановление администрации МО Назиевское ГП "Об утверждении Правил определения нормативных затрат  на обеспечение функций администрации муниципального образования Назиевское городское поселение Кировского муниципального района Ленинградской области, включая подведомственные казенные учреждения" от 13.01.2017 № 02</t>
  </si>
  <si>
    <t>13.01.2017 - не установлен</t>
  </si>
  <si>
    <t xml:space="preserve">Соглашение о предоставлении в 2018 году субсидии из областного бюджета Ленинградской на обеспечение стимулирующих выплат работникам муниципальных учреждений культуры Ленинградской области от 14.03.2018 г. № 93
</t>
  </si>
  <si>
    <t>14.03.2018 - 31.12.2018</t>
  </si>
  <si>
    <t xml:space="preserve">Положение от 12.05.2018 г.  "О проведение III спортивно-туристического слета Муниципального образования Назиевское городское  поселение" </t>
  </si>
  <si>
    <t>12.05.2018 - 31.12.2018г.</t>
  </si>
  <si>
    <t xml:space="preserve">
Положение от 21.12.2017 г. "О проведение спортивных соревнований
«Лыжня Назии 2018»
</t>
  </si>
  <si>
    <t>21.12.2017 - 08.01.2018г.</t>
  </si>
  <si>
    <t xml:space="preserve">Положение от 25.05.2018г. " О проведение соревнований по велоспорту «Веломарафон» посвященный  Дню России  12 июля"
</t>
  </si>
  <si>
    <t>25.05.2018 - 12.07.2018</t>
  </si>
  <si>
    <t>Решение СД МО Назиевское ГП от 06.09.2012 года №24 "Об утверждении новой редакции Правил благоустройства, содержания и обеспечения санитарного состояния территории МО Назиевское городское поселение муниципального образования Кировский муниципальный район Ленинградской области"</t>
  </si>
  <si>
    <t>12.09.2012 - не установлен</t>
  </si>
  <si>
    <t>Соглашение о предоставлении субсидии в 2018 г. из областного бюджета ЛО на возмещение части затрат на приобретение коммунальной спецтехники и оборудования в лизинг (сублизинг) в рамках подпрограммы  "Поддержка преобразований в жилищно-коммунальной сфере на территории ЛО для обеспечения условий проживания населения, отвечающих стандартам качества" государственной программы ЛО "Обеспечение устойчивого функционирования и развития коммунальной и инженерной инфраструктуры и повышение энергоэффективности в ЛО" от 27.02.2018 № 9-ЛЗ/18</t>
  </si>
  <si>
    <t>27.02.2018-31.12.2018</t>
  </si>
  <si>
    <t>Решение СД МО Назиевское ГП от 27.12.2012 года №37 "Об утверждении Правил землепользования и застройки" (с изменениями)</t>
  </si>
  <si>
    <t>27.12.2012 - не установлен</t>
  </si>
  <si>
    <t>Постановление администрации МО Назиевское ГП  от 09 апреля 2018 года № 74 «О получателе субсидий на развитие и поддержку малого и среднего бизнеса МО Назиевское ГП Кировского муниципального района ЛО в 2018 году»</t>
  </si>
  <si>
    <t>Соглашение о передаче полномочий по содержанию автомобильных дорог общего пользования местного значения Кировского муниципального района ЛО от 20.11.2017</t>
  </si>
  <si>
    <t>01.01.2018-31.12.2018</t>
  </si>
  <si>
    <t>Решение СД МО Назиевское ГП от 17.04.2014 года №17 "Об утверждении Положения об администрации МО Назиевское ГП Кировского муниципального района Ленинградской области"</t>
  </si>
  <si>
    <t>16.05.2014 - не установлен</t>
  </si>
  <si>
    <t>Решение СД МО Назиевское ГП от 30.12.2008 года №33 "Положение, определяющее размер и условия оплаты труда муниципальных служащих МО Назиевское ГП"</t>
  </si>
  <si>
    <t>01.01.2009 - не установлен</t>
  </si>
  <si>
    <t xml:space="preserve">Решение СД МО Назиевское ГП "Об утверждении перечня  должностей и должностных окладов работникам администрации муниципального образования  Назиевское городское поселение Кировского  муниципального  района  Ленинградской области" от 20.12.2017 г. №41
</t>
  </si>
  <si>
    <t xml:space="preserve">Решение СД МО Назиевское ГП "Об установлении размеров ежемесячных надбавок  к должностному  окладу в соответствии с присвоенными муниципальным служащим муниципального образования Назиевское городское поселение Кировского муниципального района Ленинградской области классными чинами" от 20.12.2017 г. № 42
</t>
  </si>
  <si>
    <t>01.01.2018 - 31.12.2018</t>
  </si>
  <si>
    <t xml:space="preserve">Решение СД МО Назиевское ГП от 17.12.2005 года №31 "Об утверждении Положения о муниципальной долговой книге МО Назиевское ГП"                     </t>
  </si>
  <si>
    <t>01.01.2006 - не установлен</t>
  </si>
  <si>
    <t>Постановление администрации МО Назиевское ГП "Об утверждении положения об оплате труда работников муниципального казенного учреждения "Управления хозяйственного обеспечения и транспорта" от 05.04.2016 г. № 63</t>
  </si>
  <si>
    <t>05.04.2016 - не установлено</t>
  </si>
  <si>
    <t xml:space="preserve">Постановление администрации МО Назиевское ГП  "Об утверждении программы комплексного развития социальной инфраструктуры муниципального образования Назиевское городское поселение Кировского муниципального района Ленинградской области" от 28.11.2017 г. № 291
</t>
  </si>
  <si>
    <t>28.11.2017 - 31.12.2020</t>
  </si>
  <si>
    <t xml:space="preserve">Постановление администрации МО Назиевское ГП "Об утверждении программы комплексного развития транспортной инфраструктуры муниципального образования Назиевское городское поселение Кировского муниципального района Ленинградской области от 28.11.2017 г. № 292
</t>
  </si>
  <si>
    <t xml:space="preserve">Решение СД МО Назиевское ГП от 23.12.2013 № 40 "Об учреждении средства массовой информации - периодического печатного 
издания муниципального образования Назиевское городское поселение муниципального образования Кировский муниципальный район 
Ленинградской области   «Назиевский Вестник»
</t>
  </si>
  <si>
    <t>п.9</t>
  </si>
  <si>
    <t>Решение СД МО Назиевское ГП от 11.10.2007 года №29 "О порядке назначения и выплаты пенсии за выслугу лет в МО Назиевское ГП"</t>
  </si>
  <si>
    <t>01.11.2007-не установлен</t>
  </si>
  <si>
    <t>Распоряжение администрации МО Назиевское городское поселение от 14 февраля 2008г №19 "Об утверждении Положения "Об организации и осуществлении первичного воинского учета граждан на территории МО Назиевское гогродское поселение МО Кировский муниципальный район Ленинградской области" (с изменениями)</t>
  </si>
  <si>
    <t>14.02.2008 - не установлен</t>
  </si>
  <si>
    <t>Решение СД МО Назиевское ГП от 08.04.2010 года №07 "Об утверждении Положения об административной комиссии и состава комиссии муниципального образования Назиевское городское поселение муниципального образования Кировский муниципальный район Ленинградской области"</t>
  </si>
  <si>
    <t>08.04.2010 - не установлен</t>
  </si>
  <si>
    <t>Приложения 1 и Приложение 6</t>
  </si>
  <si>
    <t>Соглашение о передаче полномочий от 25.12.2017г, заключенное между Администрацией МО Назиевское ГП и Администрацией Кировского МР ЛО.</t>
  </si>
  <si>
    <t>Соглашение о передаче контрольно-счетной комиссии Совета депутатов Кировского МР ЛО полномочий контрольно-счетного органа МО Назиевское ГП по осуществлению внешнего муниципального финансового контроля от 29.12.2017г, заключенное между Советом депутатов МО Назиевское ГП и Советом депутатов Кировского МР ЛО.</t>
  </si>
  <si>
    <t>Приложение 2</t>
  </si>
  <si>
    <t>Приложение 6</t>
  </si>
  <si>
    <t>Приложение 4</t>
  </si>
  <si>
    <t>Приложение 3 и 5</t>
  </si>
  <si>
    <t>20.03.2019 - 31.12.2019</t>
  </si>
  <si>
    <t xml:space="preserve">Соглашение о предоставлении в 2019 году субсидии за счет средств дорожного фонда ЛО  бюджету МО Назиевское ГП Кировского муниципального района ЛО на финансирование  мероприятия «Капитальный ремонт и ремонт автомобильных дорог  общего пользования местного значения» государственной программы  ЛО «Развитие транспортной системы Ленинградской области»  от 20.03.2019 г. № 99
</t>
  </si>
  <si>
    <t xml:space="preserve">Соглашение от 18.02.2019 г. № 3/104  "О предоставлении субсидии из областного бюджета Ленинградской области бюджету МО Назиевское городское поселение Кировского муниципального района ЛО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</si>
  <si>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18.02.2019- 31.12.2019</t>
  </si>
  <si>
    <t xml:space="preserve">Соглашение о предоставлении в 2019 году субсидии из областного бюджета Ленинградской на обеспечение стимулирующих выплат работникам муниципальных учреждений культуры Ленинградской области от 22.03.2019 г. № 118
</t>
  </si>
  <si>
    <t>Соглашение о предоставлении субсидии в 2019 г. из областного бюджета ЛО на возмещение части затрат на приобретение коммунальной спецтехники и оборудования в лизинг (сублизинг) в рамках подпрограммы  "Поддержка преобразований в жилищно-коммунальной сфере на территории ЛО для обеспечения условий проживания населения, отвечающих стандартам качества" государственной программы ЛО "Обеспечение устойчивого функционирования и развития коммунальной и инженерной инфраструктуры и повышение энергоэффективности в ЛО" от 11.02.2019 № 03-70550/19</t>
  </si>
  <si>
    <t>11.02.2019-31.12.2019</t>
  </si>
  <si>
    <t>Постановление администрации МО Назиевское ГП Кировского муниципального района ЛО о 18 февраля 2019 №16 «О Порядке предоставления в 2019 году субсидий на развитие и поддержку малого и среднего бизнеса МО Назиевское ГП Кировского муниципального района ЛО»</t>
  </si>
  <si>
    <t>18.02.2019-31.12.2019</t>
  </si>
  <si>
    <t>Постановление администрации МО Назиевское ГП Кировского муниципального района ЛО от 25 января 2018 года № 16 «О Порядке предоставления в 2018 году субсидий на развитие и поддержку малого и среднего бизнеса МО Назиевское ГП Кировского муниципального района ЛО»</t>
  </si>
  <si>
    <t>Постановление администрации МО Назиевское ГП  от 10 апреля 2019 года № 77 «О получателе субсидий на развитие и поддержку малого и среднего бизнеса МО Назиевское ГП Кировского муниципального района ЛО в 2019 году»</t>
  </si>
  <si>
    <t>10.04.2019-31.12.2019</t>
  </si>
  <si>
    <t>19.04.2019-31.12.2019</t>
  </si>
  <si>
    <t xml:space="preserve">Соглашение о предоставлении субсидии в 2019 г. из областного бюджета ЛО  бюджету МО Назиевское городское поселение на реализацию программ формирования </t>
  </si>
  <si>
    <t>22.03.2019 - 31.12.2019</t>
  </si>
  <si>
    <t xml:space="preserve">Соглашение о  предоставлении субсидий из областного бюджета Ленинградской области бюджетам муниципальных образований Ленинградской области на реализацию мероприятий по проведению капитального ремонта объектов культуры городских поселений Ленинградской области, 
муниципальных районов Ленинградской области, городского округа Ленинградской области в рамках государственной программы Ленинградской области «Развитие культуры и туризма в Ленинградской области» в текущем 2019 финансовом году от 28 марта 2019г. № 236
</t>
  </si>
  <si>
    <t>28.03.2019 - 31.12.2020</t>
  </si>
  <si>
    <t>Соглашение о передаче полномочий по содержанию автомобильных дорог общего пользования местного значения Кировского муниципального района ЛО от 13.12.2018</t>
  </si>
  <si>
    <t>01.01.2019-31.12.2019</t>
  </si>
  <si>
    <t xml:space="preserve">Положение от 15.05.2018 г.  "О проведение III спортивно-туристического слета Муниципального образования Назиевское городское  поселение" </t>
  </si>
  <si>
    <t>15.05.2019 - 31.12.2019г.</t>
  </si>
  <si>
    <t xml:space="preserve">Положение от 15.05.2019 г.  "О проведение IV спортивно-туристического слета Муниципального образования Назиевское городское  поселение" </t>
  </si>
  <si>
    <t xml:space="preserve">
Положение от 19.01.2019 г. "О проведение спортивных соревнований
«Лыжня Назии 2019»
</t>
  </si>
  <si>
    <t>19.01.2019 - 31.01.2019г.</t>
  </si>
  <si>
    <t>Соглашение о передаче полномочий от 24.12.2018г, заключенное между Администрацией МО Назиевское ГП и Администрацией Кировского МР ЛО.</t>
  </si>
  <si>
    <t>Соглашение о передаче контрольно-счетной комиссии Совета депутатов Кировского МР ЛО полномочий контрольно-счетного органа МО Назиевское ГП по осуществлению внешнего муниципального финансового контроля от 20.12.2018г, заключенное между Советом депутатов МО Назиевское ГП и Советом депутатов Кировского МР ЛО.</t>
  </si>
  <si>
    <t xml:space="preserve">Приложения 1 </t>
  </si>
  <si>
    <t xml:space="preserve">Приложение 3 </t>
  </si>
  <si>
    <t>Устав муниципального образования Назиевское городское поселение Кировского муниципального района Ленинградской области</t>
  </si>
  <si>
    <t>ст.6</t>
  </si>
  <si>
    <t xml:space="preserve">Решение СД МО Назиевское ГП "Об утверждении перечня  должностей и должностных окладов работникам администрации муниципального образования  Назиевское городское поселение Кировского  муниципального  района  Ленинградской области" от 20.12.2018 г. №32
</t>
  </si>
  <si>
    <t xml:space="preserve">Распоряжение "Об установлении размеров ежемесячных надбавок  к должностному  окладу в соответствии с присвоенными муниципальным служащим муниципального образования Назиевское городское поселение Кировского муниципального района Ленинградской области классными чинами" от 20.12.2018 г. № 33
</t>
  </si>
  <si>
    <t>01.01.2019 - 31.12.2019</t>
  </si>
</sst>
</file>

<file path=xl/styles.xml><?xml version="1.0" encoding="utf-8"?>
<styleSheet xmlns="http://schemas.openxmlformats.org/spreadsheetml/2006/main">
  <numFmts count="5">
    <numFmt numFmtId="43" formatCode="_-* #,##0.00\ _р_._-;\-* #,##0.00\ _р_._-;_-* &quot;-&quot;??\ _р_._-;_-@_-"/>
    <numFmt numFmtId="164" formatCode="#,##0.0"/>
    <numFmt numFmtId="165" formatCode="0.0"/>
    <numFmt numFmtId="166" formatCode="_-* #,##0.0\ _р_._-;\-* #,##0.0\ _р_._-;_-* &quot;-&quot;??\ _р_._-;_-@_-"/>
    <numFmt numFmtId="167" formatCode="_-* #,##0.0\ _р_._-;\-* #,##0.0\ _р_._-;_-* &quot;-&quot;?\ _р_._-;_-@_-"/>
  </numFmts>
  <fonts count="47">
    <font>
      <sz val="11"/>
      <name val="Calibri"/>
      <family val="2"/>
      <scheme val="minor"/>
    </font>
    <font>
      <sz val="11"/>
      <color theme="1"/>
      <name val="Calibri"/>
      <family val="2"/>
      <charset val="204"/>
      <scheme val="minor"/>
    </font>
    <font>
      <sz val="10"/>
      <color rgb="FF000000"/>
      <name val="Arial Cyr"/>
    </font>
    <font>
      <sz val="10"/>
      <color rgb="FF000000"/>
      <name val="Times New Roman"/>
      <family val="1"/>
      <charset val="204"/>
    </font>
    <font>
      <b/>
      <sz val="10"/>
      <color rgb="FF000000"/>
      <name val="Times New Roman"/>
      <family val="1"/>
      <charset val="204"/>
    </font>
    <font>
      <b/>
      <sz val="11"/>
      <color rgb="FF000000"/>
      <name val="Times New Roman Cyr"/>
    </font>
    <font>
      <sz val="11"/>
      <color rgb="FF000000"/>
      <name val="Calibri"/>
      <family val="2"/>
      <charset val="204"/>
      <scheme val="minor"/>
    </font>
    <font>
      <b/>
      <sz val="9"/>
      <color rgb="FF000000"/>
      <name val="Times New Roman Cyr"/>
    </font>
    <font>
      <sz val="8"/>
      <color rgb="FF000000"/>
      <name val="Times New Roman Cyr"/>
    </font>
    <font>
      <sz val="9"/>
      <color rgb="FF000000"/>
      <name val="Times New Roman Cyr"/>
    </font>
    <font>
      <sz val="11"/>
      <color rgb="FF000000"/>
      <name val="Times New Roman Cyr"/>
    </font>
    <font>
      <sz val="10"/>
      <color rgb="FF000000"/>
      <name val="Times New Roman Cyr"/>
    </font>
    <font>
      <sz val="8"/>
      <color rgb="FF000000"/>
      <name val="Times New Roman"/>
      <family val="1"/>
      <charset val="204"/>
    </font>
    <font>
      <sz val="11"/>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Calibri"/>
      <family val="2"/>
      <charset val="204"/>
      <scheme val="minor"/>
    </font>
    <font>
      <sz val="11"/>
      <name val="Calibri"/>
      <family val="2"/>
      <scheme val="minor"/>
    </font>
    <font>
      <sz val="10"/>
      <name val="Calibri"/>
      <family val="2"/>
      <scheme val="minor"/>
    </font>
    <font>
      <b/>
      <sz val="12"/>
      <color theme="1"/>
      <name val="Times New Roman Cyr"/>
    </font>
    <font>
      <sz val="11"/>
      <color rgb="FF000000"/>
      <name val="Arial Cyr"/>
    </font>
    <font>
      <sz val="10"/>
      <name val="Arial Cyr"/>
      <charset val="204"/>
    </font>
    <font>
      <sz val="8"/>
      <name val="Times New Roman"/>
      <family val="1"/>
      <charset val="204"/>
    </font>
    <font>
      <sz val="11"/>
      <color rgb="FFFF0000"/>
      <name val="Calibri"/>
      <family val="2"/>
      <charset val="204"/>
      <scheme val="minor"/>
    </font>
    <font>
      <sz val="8"/>
      <color rgb="FFFF0000"/>
      <name val="Times New Roman"/>
      <family val="1"/>
      <charset val="204"/>
    </font>
    <font>
      <sz val="10"/>
      <color rgb="FFFF0000"/>
      <name val="Arial Cyr"/>
    </font>
    <font>
      <sz val="11"/>
      <color rgb="FFFF0000"/>
      <name val="Calibri"/>
      <family val="2"/>
      <scheme val="minor"/>
    </font>
    <font>
      <sz val="10"/>
      <color rgb="FFFF0000"/>
      <name val="Times New Roman"/>
      <family val="1"/>
      <charset val="204"/>
    </font>
    <font>
      <sz val="10"/>
      <color rgb="FFFF0000"/>
      <name val="Calibri"/>
      <family val="2"/>
      <charset val="204"/>
      <scheme val="minor"/>
    </font>
    <font>
      <sz val="10"/>
      <color rgb="FFFF0000"/>
      <name val="Calibri"/>
      <family val="2"/>
      <scheme val="minor"/>
    </font>
    <font>
      <sz val="8"/>
      <color theme="1"/>
      <name val="Times New Roman"/>
      <family val="1"/>
      <charset val="204"/>
    </font>
    <font>
      <sz val="10"/>
      <color theme="1"/>
      <name val="Times New Roman"/>
      <family val="1"/>
      <charset val="204"/>
    </font>
    <font>
      <sz val="11"/>
      <color theme="1"/>
      <name val="Calibri"/>
      <family val="2"/>
      <scheme val="minor"/>
    </font>
    <font>
      <sz val="9"/>
      <color rgb="FF000000"/>
      <name val="Times New Roman"/>
      <family val="1"/>
      <charset val="204"/>
    </font>
    <font>
      <sz val="9"/>
      <name val="Times New Roman"/>
      <family val="1"/>
      <charset val="204"/>
    </font>
    <font>
      <b/>
      <sz val="10"/>
      <color rgb="FF000000"/>
      <name val="Times New Roman Cyr"/>
    </font>
    <font>
      <sz val="10"/>
      <name val="Times New Roman"/>
      <family val="1"/>
      <charset val="204"/>
    </font>
    <font>
      <b/>
      <sz val="8"/>
      <color rgb="FF000000"/>
      <name val="Times New Roman"/>
      <family val="1"/>
      <charset val="204"/>
    </font>
    <font>
      <sz val="11"/>
      <name val="Calibri"/>
      <family val="2"/>
      <charset val="204"/>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2"/>
      <color rgb="FF000000"/>
      <name val="Arial Cyr"/>
    </font>
    <font>
      <sz val="12"/>
      <color theme="1"/>
      <name val="Times New Roman"/>
      <family val="1"/>
      <charset val="204"/>
    </font>
    <font>
      <b/>
      <sz val="11"/>
      <color theme="0"/>
      <name val="Calibri"/>
      <family val="2"/>
      <charset val="204"/>
      <scheme val="minor"/>
    </font>
    <font>
      <sz val="11"/>
      <color theme="0"/>
      <name val="Calibri"/>
      <family val="2"/>
      <charset val="204"/>
      <scheme val="minor"/>
    </font>
    <font>
      <sz val="10"/>
      <color theme="0"/>
      <name val="Calibri"/>
      <family val="2"/>
      <charset val="204"/>
      <scheme val="minor"/>
    </font>
  </fonts>
  <fills count="9">
    <fill>
      <patternFill patternType="none"/>
    </fill>
    <fill>
      <patternFill patternType="gray125"/>
    </fill>
    <fill>
      <patternFill patternType="solid">
        <fgColor rgb="FFFFFFFF"/>
      </patternFill>
    </fill>
    <fill>
      <patternFill patternType="solid">
        <fgColor rgb="FFC0C0C0"/>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64"/>
      </patternFill>
    </fill>
  </fills>
  <borders count="4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top style="thin">
        <color indexed="64"/>
      </top>
      <bottom/>
      <diagonal/>
    </border>
  </borders>
  <cellStyleXfs count="128">
    <xf numFmtId="0" fontId="0" fillId="0" borderId="0"/>
    <xf numFmtId="0" fontId="2" fillId="0" borderId="1">
      <alignment vertical="top"/>
    </xf>
    <xf numFmtId="49" fontId="2" fillId="0" borderId="1"/>
    <xf numFmtId="0" fontId="2" fillId="0" borderId="1"/>
    <xf numFmtId="0" fontId="2" fillId="0" borderId="1">
      <alignment horizontal="left" vertical="top" wrapText="1"/>
    </xf>
    <xf numFmtId="0" fontId="2" fillId="0" borderId="1">
      <alignment wrapText="1"/>
    </xf>
    <xf numFmtId="0" fontId="2" fillId="0" borderId="1">
      <alignment horizontal="right" wrapText="1"/>
    </xf>
    <xf numFmtId="0" fontId="3" fillId="0" borderId="1">
      <alignment horizontal="center" vertical="top"/>
    </xf>
    <xf numFmtId="49" fontId="3" fillId="2" borderId="1">
      <alignment horizontal="center"/>
    </xf>
    <xf numFmtId="0" fontId="3" fillId="0" borderId="1">
      <alignment horizontal="center"/>
    </xf>
    <xf numFmtId="49" fontId="3" fillId="0" borderId="1">
      <alignment horizontal="center"/>
    </xf>
    <xf numFmtId="0" fontId="3" fillId="0" borderId="1">
      <alignment horizontal="center" wrapText="1"/>
    </xf>
    <xf numFmtId="0" fontId="3" fillId="0" borderId="1">
      <alignment wrapText="1"/>
    </xf>
    <xf numFmtId="0" fontId="3" fillId="0" borderId="1">
      <alignment horizontal="left" wrapText="1"/>
    </xf>
    <xf numFmtId="0" fontId="3" fillId="0" borderId="1"/>
    <xf numFmtId="0" fontId="4" fillId="0" borderId="1">
      <alignment horizontal="center" vertical="center"/>
    </xf>
    <xf numFmtId="0" fontId="3" fillId="0" borderId="1">
      <alignment vertical="center"/>
    </xf>
    <xf numFmtId="0" fontId="3" fillId="0" borderId="1">
      <alignment horizontal="center" vertical="center"/>
    </xf>
    <xf numFmtId="0" fontId="3" fillId="0" borderId="1">
      <alignment vertical="top"/>
    </xf>
    <xf numFmtId="0" fontId="3" fillId="2" borderId="1"/>
    <xf numFmtId="0" fontId="3" fillId="0" borderId="1">
      <alignment horizontal="centerContinuous"/>
    </xf>
    <xf numFmtId="0" fontId="3" fillId="0" borderId="1">
      <alignment horizontal="left"/>
    </xf>
    <xf numFmtId="49" fontId="3" fillId="0" borderId="1"/>
    <xf numFmtId="49" fontId="3" fillId="2" borderId="1"/>
    <xf numFmtId="49" fontId="3" fillId="2" borderId="2">
      <alignment wrapText="1"/>
    </xf>
    <xf numFmtId="0" fontId="3" fillId="0" borderId="1">
      <alignment horizontal="left" vertical="top"/>
    </xf>
    <xf numFmtId="49" fontId="2" fillId="2" borderId="1"/>
    <xf numFmtId="0" fontId="3" fillId="0" borderId="3">
      <alignment vertical="top"/>
    </xf>
    <xf numFmtId="49" fontId="3" fillId="2" borderId="4">
      <alignment horizontal="center" vertical="center" wrapText="1"/>
    </xf>
    <xf numFmtId="49" fontId="3" fillId="0" borderId="4">
      <alignment horizontal="center" vertical="center" wrapText="1"/>
    </xf>
    <xf numFmtId="49" fontId="3" fillId="0" borderId="5">
      <alignment horizontal="center" vertical="center" wrapText="1"/>
    </xf>
    <xf numFmtId="0" fontId="3" fillId="0" borderId="6">
      <alignment vertical="top"/>
    </xf>
    <xf numFmtId="0" fontId="3" fillId="0" borderId="6">
      <alignment horizontal="center" vertical="top" wrapText="1"/>
    </xf>
    <xf numFmtId="49" fontId="3" fillId="0" borderId="4">
      <alignment horizontal="center" vertical="center"/>
    </xf>
    <xf numFmtId="0" fontId="3" fillId="0" borderId="6">
      <alignment vertical="top" wrapText="1"/>
    </xf>
    <xf numFmtId="49" fontId="3" fillId="0" borderId="3">
      <alignment horizontal="center" vertical="center" wrapText="1"/>
    </xf>
    <xf numFmtId="49" fontId="3" fillId="2" borderId="4">
      <alignment horizontal="center" vertical="center"/>
    </xf>
    <xf numFmtId="0" fontId="3" fillId="0" borderId="4">
      <alignment horizontal="center" vertical="center"/>
    </xf>
    <xf numFmtId="0" fontId="3" fillId="0" borderId="7">
      <alignment horizontal="left" wrapText="1"/>
    </xf>
    <xf numFmtId="49" fontId="3" fillId="2" borderId="7">
      <alignment horizontal="center"/>
    </xf>
    <xf numFmtId="0" fontId="3" fillId="0" borderId="7">
      <alignment horizontal="center"/>
    </xf>
    <xf numFmtId="49" fontId="3" fillId="0" borderId="7">
      <alignment horizontal="center"/>
    </xf>
    <xf numFmtId="0" fontId="2" fillId="0" borderId="7"/>
    <xf numFmtId="0" fontId="3" fillId="0" borderId="2">
      <alignment horizontal="center"/>
    </xf>
    <xf numFmtId="49" fontId="3" fillId="2" borderId="2">
      <alignment horizontal="center"/>
    </xf>
    <xf numFmtId="49" fontId="3" fillId="0" borderId="2">
      <alignment horizontal="center"/>
    </xf>
    <xf numFmtId="0" fontId="5" fillId="0" borderId="1">
      <alignment horizontal="center" wrapText="1"/>
    </xf>
    <xf numFmtId="0" fontId="6" fillId="0" borderId="1"/>
    <xf numFmtId="0" fontId="7" fillId="0" borderId="1">
      <alignment horizontal="center"/>
    </xf>
    <xf numFmtId="0" fontId="7" fillId="0" borderId="1"/>
    <xf numFmtId="0" fontId="8" fillId="0" borderId="1"/>
    <xf numFmtId="0" fontId="9" fillId="0" borderId="1"/>
    <xf numFmtId="0" fontId="10" fillId="0" borderId="2">
      <alignment horizontal="center" vertical="center"/>
    </xf>
    <xf numFmtId="0" fontId="10" fillId="0" borderId="2"/>
    <xf numFmtId="0" fontId="10" fillId="0" borderId="1"/>
    <xf numFmtId="0" fontId="3" fillId="0" borderId="4">
      <alignment horizontal="center" vertical="center" wrapText="1"/>
    </xf>
    <xf numFmtId="49" fontId="11" fillId="0" borderId="4">
      <alignment horizontal="center" vertical="center" wrapText="1"/>
    </xf>
    <xf numFmtId="49" fontId="11" fillId="0" borderId="8">
      <alignment horizontal="center" vertical="center" wrapText="1"/>
    </xf>
    <xf numFmtId="49" fontId="11" fillId="0" borderId="4">
      <alignment horizontal="center" vertical="center"/>
    </xf>
    <xf numFmtId="49" fontId="12" fillId="2" borderId="4">
      <alignment horizontal="center" vertical="center"/>
    </xf>
    <xf numFmtId="49" fontId="12" fillId="2" borderId="9">
      <alignment horizontal="center" vertical="center"/>
    </xf>
    <xf numFmtId="0" fontId="12" fillId="0" borderId="9">
      <alignment horizontal="center" vertical="center"/>
    </xf>
    <xf numFmtId="0" fontId="12" fillId="0" borderId="10">
      <alignment horizontal="center" vertical="center"/>
    </xf>
    <xf numFmtId="0" fontId="12" fillId="0" borderId="4">
      <alignment horizontal="left" vertical="top" wrapText="1"/>
    </xf>
    <xf numFmtId="49" fontId="12" fillId="2" borderId="8">
      <alignment horizontal="center" vertical="center" wrapText="1"/>
    </xf>
    <xf numFmtId="0" fontId="12" fillId="2" borderId="4">
      <alignment horizontal="center" vertical="top"/>
    </xf>
    <xf numFmtId="164" fontId="3" fillId="0" borderId="4">
      <alignment vertical="top"/>
    </xf>
    <xf numFmtId="4" fontId="3" fillId="0" borderId="4">
      <alignment vertical="top" wrapText="1"/>
    </xf>
    <xf numFmtId="0" fontId="12" fillId="0" borderId="3">
      <alignment horizontal="left" vertical="top" wrapText="1"/>
    </xf>
    <xf numFmtId="49" fontId="12" fillId="2" borderId="3">
      <alignment horizontal="center" vertical="center" wrapText="1"/>
    </xf>
    <xf numFmtId="0" fontId="3" fillId="0" borderId="3">
      <alignment vertical="top" wrapText="1"/>
    </xf>
    <xf numFmtId="49" fontId="12" fillId="0" borderId="3">
      <alignment horizontal="center" vertical="top" wrapText="1"/>
    </xf>
    <xf numFmtId="49" fontId="3" fillId="0" borderId="3">
      <alignment horizontal="center" vertical="top" wrapText="1"/>
    </xf>
    <xf numFmtId="164" fontId="3" fillId="0" borderId="3">
      <alignment vertical="top"/>
    </xf>
    <xf numFmtId="4" fontId="3" fillId="0" borderId="3">
      <alignment vertical="top" wrapText="1"/>
    </xf>
    <xf numFmtId="0" fontId="3" fillId="0" borderId="6">
      <alignment horizontal="left" vertical="top" wrapText="1"/>
    </xf>
    <xf numFmtId="49" fontId="3" fillId="2" borderId="6">
      <alignment horizontal="center" vertical="center"/>
    </xf>
    <xf numFmtId="0" fontId="2" fillId="0" borderId="6">
      <alignment vertical="top" wrapText="1"/>
    </xf>
    <xf numFmtId="49" fontId="3" fillId="0" borderId="6">
      <alignment horizontal="center" vertical="top" wrapText="1"/>
    </xf>
    <xf numFmtId="49" fontId="3" fillId="0" borderId="6">
      <alignment horizontal="center" vertical="top"/>
    </xf>
    <xf numFmtId="164" fontId="2" fillId="0" borderId="6">
      <alignment vertical="top"/>
    </xf>
    <xf numFmtId="0" fontId="12" fillId="0" borderId="1">
      <alignment horizontal="left" wrapText="1"/>
    </xf>
    <xf numFmtId="49" fontId="12" fillId="2" borderId="11">
      <alignment horizontal="center"/>
    </xf>
    <xf numFmtId="0" fontId="12" fillId="0" borderId="11">
      <alignment horizontal="center"/>
    </xf>
    <xf numFmtId="49" fontId="12" fillId="0" borderId="11">
      <alignment horizontal="center"/>
    </xf>
    <xf numFmtId="0" fontId="12" fillId="0" borderId="1">
      <alignment horizontal="left"/>
    </xf>
    <xf numFmtId="49" fontId="12" fillId="2" borderId="1">
      <alignment horizontal="center"/>
    </xf>
    <xf numFmtId="0" fontId="12" fillId="0" borderId="2">
      <alignment horizontal="center"/>
    </xf>
    <xf numFmtId="0" fontId="12" fillId="0" borderId="1">
      <alignment horizontal="center"/>
    </xf>
    <xf numFmtId="49" fontId="12" fillId="0" borderId="1">
      <alignment horizontal="center"/>
    </xf>
    <xf numFmtId="0" fontId="12" fillId="0" borderId="7">
      <alignment horizontal="center"/>
    </xf>
    <xf numFmtId="49" fontId="12" fillId="2" borderId="2">
      <alignment horizontal="center"/>
    </xf>
    <xf numFmtId="49" fontId="12" fillId="0" borderId="2">
      <alignment horizontal="center"/>
    </xf>
    <xf numFmtId="0" fontId="13" fillId="0" borderId="1"/>
    <xf numFmtId="49" fontId="12" fillId="0" borderId="7">
      <alignment horizontal="center"/>
    </xf>
    <xf numFmtId="0" fontId="12" fillId="0" borderId="1">
      <alignment horizontal="center" vertical="top"/>
    </xf>
    <xf numFmtId="0" fontId="17" fillId="0" borderId="0"/>
    <xf numFmtId="0" fontId="17" fillId="0" borderId="0"/>
    <xf numFmtId="0" fontId="17" fillId="0" borderId="0"/>
    <xf numFmtId="0" fontId="14" fillId="0" borderId="1"/>
    <xf numFmtId="0" fontId="14" fillId="0" borderId="1"/>
    <xf numFmtId="0" fontId="15" fillId="3" borderId="1"/>
    <xf numFmtId="0" fontId="3" fillId="0" borderId="4">
      <alignment horizontal="left" vertical="top" wrapText="1"/>
    </xf>
    <xf numFmtId="0" fontId="3" fillId="0" borderId="3">
      <alignment horizontal="left" vertical="top" wrapText="1"/>
    </xf>
    <xf numFmtId="0" fontId="14" fillId="0" borderId="1"/>
    <xf numFmtId="49" fontId="3" fillId="2" borderId="3">
      <alignment horizontal="center" vertical="center"/>
    </xf>
    <xf numFmtId="0" fontId="15" fillId="0" borderId="1"/>
    <xf numFmtId="0" fontId="3" fillId="0" borderId="12">
      <alignment horizontal="center" vertical="top"/>
    </xf>
    <xf numFmtId="0" fontId="2" fillId="0" borderId="6">
      <alignment vertical="top"/>
    </xf>
    <xf numFmtId="0" fontId="2" fillId="0" borderId="3">
      <alignment vertical="top"/>
    </xf>
    <xf numFmtId="49" fontId="3" fillId="0" borderId="3">
      <alignment horizontal="center" vertical="top"/>
    </xf>
    <xf numFmtId="49" fontId="3" fillId="2" borderId="2"/>
    <xf numFmtId="164" fontId="2" fillId="0" borderId="4">
      <alignment vertical="top"/>
    </xf>
    <xf numFmtId="164" fontId="2" fillId="0" borderId="3">
      <alignment vertical="top"/>
    </xf>
    <xf numFmtId="0" fontId="2" fillId="0" borderId="4">
      <alignment vertical="top"/>
    </xf>
    <xf numFmtId="0" fontId="16" fillId="0" borderId="1"/>
    <xf numFmtId="49" fontId="12" fillId="2" borderId="8">
      <alignment horizontal="center" vertical="center"/>
    </xf>
    <xf numFmtId="49" fontId="12" fillId="2" borderId="3">
      <alignment horizontal="center" vertical="center"/>
    </xf>
    <xf numFmtId="49" fontId="12" fillId="0" borderId="3">
      <alignment horizontal="center" vertical="top"/>
    </xf>
    <xf numFmtId="4" fontId="3" fillId="0" borderId="4">
      <alignment vertical="top"/>
    </xf>
    <xf numFmtId="4" fontId="3" fillId="0" borderId="3">
      <alignment vertical="top"/>
    </xf>
    <xf numFmtId="0" fontId="2" fillId="0" borderId="4">
      <alignment vertical="top" wrapText="1"/>
    </xf>
    <xf numFmtId="49" fontId="3" fillId="2" borderId="3">
      <alignment horizontal="center" vertical="center" wrapText="1"/>
    </xf>
    <xf numFmtId="0" fontId="2" fillId="0" borderId="3">
      <alignment vertical="top" wrapText="1"/>
    </xf>
    <xf numFmtId="0" fontId="21" fillId="0" borderId="1"/>
    <xf numFmtId="43" fontId="17" fillId="0" borderId="0" applyFont="0" applyFill="0" applyBorder="0" applyAlignment="0" applyProtection="0"/>
    <xf numFmtId="49" fontId="3" fillId="0" borderId="6">
      <alignment horizontal="center" vertical="top" wrapText="1"/>
    </xf>
    <xf numFmtId="49" fontId="3" fillId="0" borderId="3">
      <alignment horizontal="center" vertical="top" wrapText="1"/>
    </xf>
  </cellStyleXfs>
  <cellXfs count="372">
    <xf numFmtId="0" fontId="0" fillId="0" borderId="0" xfId="0"/>
    <xf numFmtId="0" fontId="0" fillId="0" borderId="0" xfId="0" applyProtection="1">
      <protection locked="0"/>
    </xf>
    <xf numFmtId="0" fontId="6" fillId="0" borderId="1" xfId="47" applyNumberFormat="1" applyProtection="1"/>
    <xf numFmtId="0" fontId="8" fillId="0" borderId="1" xfId="50" applyNumberFormat="1" applyProtection="1"/>
    <xf numFmtId="0" fontId="9" fillId="0" borderId="1" xfId="51" applyNumberFormat="1" applyProtection="1"/>
    <xf numFmtId="49" fontId="12" fillId="2" borderId="4" xfId="59" applyNumberFormat="1" applyProtection="1">
      <alignment horizontal="center" vertical="center"/>
    </xf>
    <xf numFmtId="49" fontId="12" fillId="2" borderId="9" xfId="60" applyNumberFormat="1" applyProtection="1">
      <alignment horizontal="center" vertical="center"/>
    </xf>
    <xf numFmtId="49" fontId="12" fillId="2" borderId="8" xfId="64" applyNumberFormat="1" applyProtection="1">
      <alignment horizontal="center" vertical="center" wrapText="1"/>
    </xf>
    <xf numFmtId="0" fontId="12" fillId="0" borderId="3" xfId="68" applyNumberFormat="1" applyProtection="1">
      <alignment horizontal="left" vertical="top" wrapText="1"/>
    </xf>
    <xf numFmtId="49" fontId="12" fillId="2" borderId="3" xfId="69" applyNumberFormat="1" applyProtection="1">
      <alignment horizontal="center" vertical="center" wrapText="1"/>
    </xf>
    <xf numFmtId="0" fontId="3" fillId="0" borderId="3" xfId="70" applyNumberFormat="1" applyFont="1" applyProtection="1">
      <alignment vertical="top" wrapText="1"/>
    </xf>
    <xf numFmtId="0" fontId="3" fillId="2" borderId="4" xfId="65" applyNumberFormat="1" applyFont="1" applyProtection="1">
      <alignment horizontal="center" vertical="top"/>
    </xf>
    <xf numFmtId="49" fontId="3" fillId="0" borderId="3" xfId="71" applyNumberFormat="1" applyFont="1" applyProtection="1">
      <alignment horizontal="center" vertical="top" wrapText="1"/>
    </xf>
    <xf numFmtId="0" fontId="12" fillId="5" borderId="4" xfId="63" applyNumberFormat="1" applyFill="1" applyProtection="1">
      <alignment horizontal="left" vertical="top" wrapText="1"/>
    </xf>
    <xf numFmtId="49" fontId="12" fillId="5" borderId="8" xfId="64" applyNumberFormat="1" applyFill="1" applyProtection="1">
      <alignment horizontal="center" vertical="center" wrapText="1"/>
    </xf>
    <xf numFmtId="0" fontId="3" fillId="5" borderId="4" xfId="65" applyNumberFormat="1" applyFont="1" applyFill="1" applyProtection="1">
      <alignment horizontal="center" vertical="top"/>
    </xf>
    <xf numFmtId="0" fontId="12" fillId="6" borderId="4" xfId="63" applyNumberFormat="1" applyFill="1" applyProtection="1">
      <alignment horizontal="left" vertical="top" wrapText="1"/>
    </xf>
    <xf numFmtId="49" fontId="12" fillId="6" borderId="8" xfId="64" applyNumberFormat="1" applyFill="1" applyProtection="1">
      <alignment horizontal="center" vertical="center" wrapText="1"/>
    </xf>
    <xf numFmtId="0" fontId="3" fillId="6" borderId="4" xfId="65" applyNumberFormat="1" applyFont="1" applyFill="1" applyProtection="1">
      <alignment horizontal="center" vertical="top"/>
    </xf>
    <xf numFmtId="0" fontId="12" fillId="7" borderId="4" xfId="63" applyNumberFormat="1" applyFill="1" applyProtection="1">
      <alignment horizontal="left" vertical="top" wrapText="1"/>
    </xf>
    <xf numFmtId="49" fontId="12" fillId="7" borderId="8" xfId="64" applyNumberFormat="1" applyFill="1" applyProtection="1">
      <alignment horizontal="center" vertical="center" wrapText="1"/>
    </xf>
    <xf numFmtId="0" fontId="3" fillId="7" borderId="4" xfId="65" applyNumberFormat="1" applyFont="1" applyFill="1" applyProtection="1">
      <alignment horizontal="center" vertical="top"/>
    </xf>
    <xf numFmtId="0" fontId="3" fillId="0" borderId="1" xfId="85" applyNumberFormat="1" applyFont="1" applyProtection="1">
      <alignment horizontal="left"/>
    </xf>
    <xf numFmtId="49" fontId="3" fillId="2" borderId="1" xfId="86" applyNumberFormat="1" applyFont="1" applyProtection="1">
      <alignment horizontal="center"/>
    </xf>
    <xf numFmtId="49" fontId="3" fillId="0" borderId="1" xfId="89" applyNumberFormat="1" applyFont="1" applyProtection="1">
      <alignment horizontal="center"/>
    </xf>
    <xf numFmtId="0" fontId="3" fillId="0" borderId="1" xfId="14" applyNumberFormat="1" applyFont="1" applyProtection="1"/>
    <xf numFmtId="0" fontId="2" fillId="0" borderId="1" xfId="3" applyNumberFormat="1" applyFont="1" applyProtection="1"/>
    <xf numFmtId="164" fontId="2" fillId="0" borderId="1" xfId="3" applyNumberFormat="1" applyFont="1" applyProtection="1"/>
    <xf numFmtId="0" fontId="16" fillId="0" borderId="1" xfId="47" applyNumberFormat="1" applyFont="1" applyProtection="1"/>
    <xf numFmtId="0" fontId="18" fillId="0" borderId="0" xfId="0" applyFont="1" applyProtection="1">
      <protection locked="0"/>
    </xf>
    <xf numFmtId="0" fontId="3" fillId="0" borderId="2" xfId="87" applyNumberFormat="1" applyFont="1" applyProtection="1">
      <alignment horizontal="center"/>
    </xf>
    <xf numFmtId="49" fontId="3" fillId="2" borderId="2" xfId="91" applyNumberFormat="1" applyFont="1" applyProtection="1">
      <alignment horizontal="center"/>
    </xf>
    <xf numFmtId="49" fontId="3" fillId="0" borderId="2" xfId="92" applyNumberFormat="1" applyFont="1" applyProtection="1">
      <alignment horizontal="center"/>
    </xf>
    <xf numFmtId="0" fontId="3" fillId="0" borderId="1" xfId="93" applyNumberFormat="1" applyFont="1" applyProtection="1"/>
    <xf numFmtId="0" fontId="3" fillId="0" borderId="1" xfId="95" applyNumberFormat="1" applyFont="1" applyProtection="1">
      <alignment horizontal="center" vertical="top"/>
    </xf>
    <xf numFmtId="0" fontId="3" fillId="0" borderId="1" xfId="3" applyNumberFormat="1" applyFont="1" applyProtection="1"/>
    <xf numFmtId="0" fontId="3" fillId="0" borderId="1" xfId="85" applyNumberFormat="1" applyFont="1" applyProtection="1">
      <alignment horizontal="left"/>
    </xf>
    <xf numFmtId="4" fontId="6" fillId="0" borderId="1" xfId="47" applyNumberFormat="1" applyProtection="1"/>
    <xf numFmtId="4" fontId="0" fillId="0" borderId="0" xfId="0" applyNumberFormat="1" applyProtection="1">
      <protection locked="0"/>
    </xf>
    <xf numFmtId="49" fontId="13" fillId="2" borderId="1" xfId="86" applyNumberFormat="1" applyFont="1" applyProtection="1">
      <alignment horizontal="center"/>
    </xf>
    <xf numFmtId="0" fontId="13" fillId="0" borderId="1" xfId="3" applyNumberFormat="1" applyFont="1" applyProtection="1"/>
    <xf numFmtId="0" fontId="13" fillId="0" borderId="18" xfId="3" applyNumberFormat="1" applyFont="1" applyBorder="1" applyProtection="1"/>
    <xf numFmtId="0" fontId="20" fillId="0" borderId="1" xfId="3" applyNumberFormat="1" applyFont="1" applyProtection="1"/>
    <xf numFmtId="0" fontId="6" fillId="0" borderId="1" xfId="47" applyNumberFormat="1" applyFont="1" applyProtection="1"/>
    <xf numFmtId="0" fontId="17" fillId="0" borderId="0" xfId="0" applyFont="1" applyProtection="1">
      <protection locked="0"/>
    </xf>
    <xf numFmtId="0" fontId="12" fillId="0" borderId="6" xfId="68" applyNumberFormat="1" applyBorder="1" applyProtection="1">
      <alignment horizontal="left" vertical="top" wrapText="1"/>
    </xf>
    <xf numFmtId="49" fontId="12" fillId="2" borderId="6" xfId="69" applyNumberFormat="1" applyBorder="1" applyProtection="1">
      <alignment horizontal="center" vertical="center" wrapText="1"/>
    </xf>
    <xf numFmtId="0" fontId="3" fillId="0" borderId="6" xfId="70" applyNumberFormat="1" applyFont="1" applyBorder="1" applyProtection="1">
      <alignment vertical="top" wrapText="1"/>
    </xf>
    <xf numFmtId="49" fontId="3" fillId="0" borderId="6" xfId="71" applyNumberFormat="1" applyFont="1" applyBorder="1" applyProtection="1">
      <alignment horizontal="center" vertical="top" wrapText="1"/>
    </xf>
    <xf numFmtId="164" fontId="6" fillId="0" borderId="1" xfId="47" applyNumberFormat="1" applyProtection="1"/>
    <xf numFmtId="164" fontId="0" fillId="0" borderId="0" xfId="0" applyNumberFormat="1" applyProtection="1">
      <protection locked="0"/>
    </xf>
    <xf numFmtId="164" fontId="13" fillId="0" borderId="1" xfId="3" applyNumberFormat="1" applyFont="1" applyProtection="1"/>
    <xf numFmtId="164" fontId="20" fillId="0" borderId="1" xfId="3" applyNumberFormat="1" applyFont="1" applyProtection="1"/>
    <xf numFmtId="164" fontId="3" fillId="0" borderId="1" xfId="3" applyNumberFormat="1" applyFont="1" applyProtection="1"/>
    <xf numFmtId="165" fontId="6" fillId="0" borderId="1" xfId="47" applyNumberFormat="1" applyProtection="1"/>
    <xf numFmtId="165" fontId="2" fillId="0" borderId="1" xfId="3" applyNumberFormat="1" applyFont="1" applyProtection="1"/>
    <xf numFmtId="165" fontId="20" fillId="0" borderId="1" xfId="3" applyNumberFormat="1" applyFont="1" applyProtection="1"/>
    <xf numFmtId="165" fontId="0" fillId="0" borderId="0" xfId="0" applyNumberFormat="1" applyProtection="1">
      <protection locked="0"/>
    </xf>
    <xf numFmtId="0" fontId="6" fillId="0" borderId="1" xfId="47" applyNumberFormat="1" applyFill="1" applyProtection="1"/>
    <xf numFmtId="4" fontId="20" fillId="0" borderId="1" xfId="3" applyNumberFormat="1" applyFont="1" applyFill="1" applyProtection="1"/>
    <xf numFmtId="0" fontId="2" fillId="0" borderId="1" xfId="3" applyNumberFormat="1" applyFont="1" applyFill="1" applyProtection="1"/>
    <xf numFmtId="0" fontId="0" fillId="0" borderId="0" xfId="0" applyFill="1" applyProtection="1">
      <protection locked="0"/>
    </xf>
    <xf numFmtId="0" fontId="12" fillId="7" borderId="3" xfId="68" applyNumberFormat="1" applyFill="1" applyProtection="1">
      <alignment horizontal="left" vertical="top" wrapText="1"/>
    </xf>
    <xf numFmtId="49" fontId="12" fillId="7" borderId="3" xfId="69" applyNumberFormat="1" applyFill="1" applyProtection="1">
      <alignment horizontal="center" vertical="center" wrapText="1"/>
    </xf>
    <xf numFmtId="0" fontId="3" fillId="7" borderId="3" xfId="70" applyNumberFormat="1" applyFont="1" applyFill="1" applyProtection="1">
      <alignment vertical="top" wrapText="1"/>
    </xf>
    <xf numFmtId="49" fontId="3" fillId="7" borderId="3" xfId="71" applyNumberFormat="1" applyFont="1" applyFill="1" applyProtection="1">
      <alignment horizontal="center" vertical="top" wrapText="1"/>
    </xf>
    <xf numFmtId="0" fontId="12" fillId="7" borderId="3" xfId="63" applyNumberFormat="1" applyFill="1" applyBorder="1" applyProtection="1">
      <alignment horizontal="left" vertical="top" wrapText="1"/>
    </xf>
    <xf numFmtId="49" fontId="12" fillId="7" borderId="13" xfId="64" applyNumberFormat="1" applyFill="1" applyBorder="1" applyProtection="1">
      <alignment horizontal="center" vertical="center" wrapText="1"/>
    </xf>
    <xf numFmtId="0" fontId="3" fillId="7" borderId="3" xfId="65" applyNumberFormat="1" applyFont="1" applyFill="1" applyBorder="1" applyProtection="1">
      <alignment horizontal="center" vertical="top"/>
    </xf>
    <xf numFmtId="0" fontId="22" fillId="0" borderId="23" xfId="0" applyFont="1" applyFill="1" applyBorder="1" applyAlignment="1">
      <alignment horizontal="center" vertical="center" wrapText="1"/>
    </xf>
    <xf numFmtId="0" fontId="25" fillId="0" borderId="1" xfId="3" applyNumberFormat="1" applyFont="1" applyProtection="1"/>
    <xf numFmtId="164" fontId="25" fillId="0" borderId="1" xfId="3" applyNumberFormat="1" applyFont="1" applyProtection="1"/>
    <xf numFmtId="0" fontId="27" fillId="0" borderId="1" xfId="85" applyNumberFormat="1" applyFont="1" applyProtection="1">
      <alignment horizontal="left"/>
    </xf>
    <xf numFmtId="49" fontId="27" fillId="2" borderId="1" xfId="86" applyNumberFormat="1" applyFont="1" applyProtection="1">
      <alignment horizontal="center"/>
    </xf>
    <xf numFmtId="0" fontId="27" fillId="0" borderId="1" xfId="88" applyNumberFormat="1" applyFont="1" applyProtection="1">
      <alignment horizontal="center"/>
    </xf>
    <xf numFmtId="49" fontId="27" fillId="0" borderId="1" xfId="89" applyNumberFormat="1" applyFont="1" applyProtection="1">
      <alignment horizontal="center"/>
    </xf>
    <xf numFmtId="0" fontId="27" fillId="0" borderId="1" xfId="14" applyNumberFormat="1" applyFont="1" applyProtection="1"/>
    <xf numFmtId="164" fontId="25" fillId="0" borderId="1" xfId="3" applyNumberFormat="1" applyFont="1" applyFill="1" applyProtection="1"/>
    <xf numFmtId="0" fontId="28" fillId="0" borderId="1" xfId="47" applyNumberFormat="1" applyFont="1" applyProtection="1"/>
    <xf numFmtId="0" fontId="29" fillId="0" borderId="0" xfId="0" applyFont="1" applyProtection="1">
      <protection locked="0"/>
    </xf>
    <xf numFmtId="43" fontId="24" fillId="0" borderId="1" xfId="125" applyFont="1" applyBorder="1" applyAlignment="1" applyProtection="1">
      <alignment horizontal="left" wrapText="1"/>
    </xf>
    <xf numFmtId="43" fontId="24" fillId="2" borderId="11" xfId="125" applyFont="1" applyFill="1" applyBorder="1" applyAlignment="1" applyProtection="1">
      <alignment horizontal="center"/>
    </xf>
    <xf numFmtId="43" fontId="25" fillId="0" borderId="1" xfId="125" applyFont="1" applyBorder="1" applyProtection="1"/>
    <xf numFmtId="43" fontId="26" fillId="0" borderId="0" xfId="125" applyFont="1" applyProtection="1">
      <protection locked="0"/>
    </xf>
    <xf numFmtId="43" fontId="25" fillId="0" borderId="1" xfId="125" applyFont="1" applyFill="1" applyBorder="1" applyProtection="1"/>
    <xf numFmtId="43" fontId="23" fillId="0" borderId="1" xfId="125" applyFont="1" applyBorder="1" applyProtection="1"/>
    <xf numFmtId="0" fontId="12" fillId="0" borderId="3" xfId="68" applyNumberFormat="1" applyFill="1" applyProtection="1">
      <alignment horizontal="left" vertical="top" wrapText="1"/>
    </xf>
    <xf numFmtId="166" fontId="25" fillId="0" borderId="1" xfId="125" applyNumberFormat="1" applyFont="1" applyBorder="1" applyProtection="1"/>
    <xf numFmtId="167" fontId="13" fillId="0" borderId="1" xfId="3" applyNumberFormat="1" applyFont="1" applyProtection="1"/>
    <xf numFmtId="0" fontId="3" fillId="0" borderId="1" xfId="85" applyNumberFormat="1" applyFont="1" applyProtection="1">
      <alignment horizontal="left"/>
    </xf>
    <xf numFmtId="4" fontId="1" fillId="0" borderId="1" xfId="47" applyNumberFormat="1" applyFont="1" applyProtection="1"/>
    <xf numFmtId="4" fontId="32" fillId="0" borderId="0" xfId="0" applyNumberFormat="1" applyFont="1" applyProtection="1">
      <protection locked="0"/>
    </xf>
    <xf numFmtId="0" fontId="32" fillId="0" borderId="0" xfId="0" applyFont="1" applyProtection="1">
      <protection locked="0"/>
    </xf>
    <xf numFmtId="0" fontId="30" fillId="0" borderId="22" xfId="68" applyNumberFormat="1" applyFont="1" applyBorder="1" applyProtection="1">
      <alignment horizontal="left" vertical="top" wrapText="1"/>
    </xf>
    <xf numFmtId="49" fontId="30" fillId="2" borderId="22" xfId="69" applyNumberFormat="1" applyFont="1" applyBorder="1" applyProtection="1">
      <alignment horizontal="center" vertical="center" wrapText="1"/>
    </xf>
    <xf numFmtId="0" fontId="31" fillId="0" borderId="22" xfId="70" applyNumberFormat="1" applyFont="1" applyBorder="1" applyProtection="1">
      <alignment vertical="top" wrapText="1"/>
    </xf>
    <xf numFmtId="49" fontId="31" fillId="0" borderId="22" xfId="71" applyNumberFormat="1" applyFont="1" applyBorder="1" applyProtection="1">
      <alignment horizontal="center" vertical="top" wrapText="1"/>
    </xf>
    <xf numFmtId="49" fontId="31" fillId="0" borderId="22" xfId="72" applyNumberFormat="1" applyFont="1" applyBorder="1" applyProtection="1">
      <alignment horizontal="center" vertical="top" wrapText="1"/>
    </xf>
    <xf numFmtId="4" fontId="31" fillId="0" borderId="22" xfId="74" applyNumberFormat="1" applyFont="1" applyBorder="1" applyProtection="1">
      <alignment vertical="top" wrapText="1"/>
    </xf>
    <xf numFmtId="0" fontId="33" fillId="0" borderId="1" xfId="47" applyNumberFormat="1" applyFont="1" applyProtection="1"/>
    <xf numFmtId="0" fontId="34" fillId="0" borderId="0" xfId="0" applyFont="1" applyProtection="1">
      <protection locked="0"/>
    </xf>
    <xf numFmtId="0" fontId="37" fillId="4" borderId="4" xfId="63" applyNumberFormat="1" applyFont="1" applyFill="1" applyProtection="1">
      <alignment horizontal="left" vertical="top" wrapText="1"/>
    </xf>
    <xf numFmtId="49" fontId="37" fillId="4" borderId="8" xfId="64" applyNumberFormat="1" applyFont="1" applyFill="1" applyProtection="1">
      <alignment horizontal="center" vertical="center" wrapText="1"/>
    </xf>
    <xf numFmtId="0" fontId="4" fillId="4" borderId="4" xfId="65" applyNumberFormat="1" applyFont="1" applyFill="1" applyProtection="1">
      <alignment horizontal="center" vertical="top"/>
    </xf>
    <xf numFmtId="4" fontId="4" fillId="4" borderId="4" xfId="67" applyNumberFormat="1" applyFont="1" applyFill="1" applyProtection="1">
      <alignment vertical="top" wrapText="1"/>
    </xf>
    <xf numFmtId="49" fontId="22" fillId="2" borderId="3" xfId="69" applyNumberFormat="1" applyFont="1" applyProtection="1">
      <alignment horizontal="center" vertical="center" wrapText="1"/>
    </xf>
    <xf numFmtId="0" fontId="36" fillId="0" borderId="3" xfId="70" applyNumberFormat="1" applyFont="1" applyProtection="1">
      <alignment vertical="top" wrapText="1"/>
    </xf>
    <xf numFmtId="49" fontId="36" fillId="0" borderId="3" xfId="71" applyNumberFormat="1" applyFont="1" applyProtection="1">
      <alignment horizontal="center" vertical="top" wrapText="1"/>
    </xf>
    <xf numFmtId="49" fontId="36" fillId="0" borderId="3" xfId="72" applyNumberFormat="1" applyFont="1" applyProtection="1">
      <alignment horizontal="center" vertical="top" wrapText="1"/>
    </xf>
    <xf numFmtId="4" fontId="36" fillId="0" borderId="3" xfId="74" applyNumberFormat="1" applyFont="1" applyProtection="1">
      <alignment vertical="top" wrapText="1"/>
    </xf>
    <xf numFmtId="4" fontId="38" fillId="0" borderId="1" xfId="47" applyNumberFormat="1" applyFont="1" applyProtection="1"/>
    <xf numFmtId="4" fontId="17" fillId="0" borderId="0" xfId="0" applyNumberFormat="1" applyFont="1" applyProtection="1">
      <protection locked="0"/>
    </xf>
    <xf numFmtId="0" fontId="22" fillId="0" borderId="3" xfId="103" applyNumberFormat="1" applyFont="1" applyFill="1" applyAlignment="1" applyProtection="1">
      <alignment horizontal="left" vertical="top" wrapText="1"/>
    </xf>
    <xf numFmtId="49" fontId="22" fillId="0" borderId="3" xfId="69" applyNumberFormat="1" applyFont="1" applyFill="1" applyProtection="1">
      <alignment horizontal="center" vertical="center" wrapText="1"/>
    </xf>
    <xf numFmtId="0" fontId="36" fillId="0" borderId="3" xfId="70" applyNumberFormat="1" applyFont="1" applyFill="1" applyProtection="1">
      <alignment vertical="top" wrapText="1"/>
    </xf>
    <xf numFmtId="49" fontId="36" fillId="0" borderId="3" xfId="71" applyNumberFormat="1" applyFont="1" applyFill="1" applyProtection="1">
      <alignment horizontal="center" vertical="top" wrapText="1"/>
    </xf>
    <xf numFmtId="4" fontId="36" fillId="0" borderId="3" xfId="74" applyNumberFormat="1" applyFont="1" applyFill="1" applyProtection="1">
      <alignment vertical="top" wrapText="1"/>
    </xf>
    <xf numFmtId="4" fontId="38" fillId="0" borderId="1" xfId="47" applyNumberFormat="1" applyFont="1" applyFill="1" applyProtection="1"/>
    <xf numFmtId="4" fontId="17" fillId="0" borderId="0" xfId="0" applyNumberFormat="1" applyFont="1" applyFill="1" applyProtection="1">
      <protection locked="0"/>
    </xf>
    <xf numFmtId="0" fontId="17" fillId="0" borderId="0" xfId="0" applyFont="1" applyFill="1" applyProtection="1">
      <protection locked="0"/>
    </xf>
    <xf numFmtId="164" fontId="39" fillId="4" borderId="4" xfId="66" applyNumberFormat="1" applyFont="1" applyFill="1" applyProtection="1">
      <alignment vertical="top"/>
    </xf>
    <xf numFmtId="164" fontId="40" fillId="5" borderId="4" xfId="66" applyNumberFormat="1" applyFont="1" applyFill="1" applyProtection="1">
      <alignment vertical="top"/>
    </xf>
    <xf numFmtId="164" fontId="40" fillId="7" borderId="4" xfId="66" applyNumberFormat="1" applyFont="1" applyFill="1" applyProtection="1">
      <alignment vertical="top"/>
    </xf>
    <xf numFmtId="164" fontId="40" fillId="0" borderId="3" xfId="73" applyNumberFormat="1" applyFont="1" applyProtection="1">
      <alignment vertical="top"/>
    </xf>
    <xf numFmtId="164" fontId="40" fillId="0" borderId="3" xfId="73" applyNumberFormat="1" applyFont="1" applyFill="1" applyProtection="1">
      <alignment vertical="top"/>
    </xf>
    <xf numFmtId="164" fontId="40" fillId="0" borderId="31" xfId="73" applyNumberFormat="1" applyFont="1" applyBorder="1" applyProtection="1">
      <alignment vertical="top"/>
    </xf>
    <xf numFmtId="164" fontId="40" fillId="0" borderId="20" xfId="73" applyNumberFormat="1" applyFont="1" applyBorder="1" applyProtection="1">
      <alignment vertical="top"/>
    </xf>
    <xf numFmtId="164" fontId="40" fillId="0" borderId="6" xfId="73" applyNumberFormat="1" applyFont="1" applyBorder="1" applyProtection="1">
      <alignment vertical="top"/>
    </xf>
    <xf numFmtId="164" fontId="41" fillId="0" borderId="20" xfId="73" applyNumberFormat="1" applyFont="1" applyBorder="1" applyProtection="1">
      <alignment vertical="top"/>
    </xf>
    <xf numFmtId="164" fontId="41" fillId="0" borderId="3" xfId="73" applyNumberFormat="1" applyFont="1" applyProtection="1">
      <alignment vertical="top"/>
    </xf>
    <xf numFmtId="164" fontId="41" fillId="0" borderId="3" xfId="73" applyNumberFormat="1" applyFont="1" applyFill="1" applyProtection="1">
      <alignment vertical="top"/>
    </xf>
    <xf numFmtId="164" fontId="40" fillId="6" borderId="4" xfId="66" applyNumberFormat="1" applyFont="1" applyFill="1" applyProtection="1">
      <alignment vertical="top"/>
    </xf>
    <xf numFmtId="164" fontId="40" fillId="7" borderId="3" xfId="66" applyNumberFormat="1" applyFont="1" applyFill="1" applyBorder="1" applyProtection="1">
      <alignment vertical="top"/>
    </xf>
    <xf numFmtId="164" fontId="43" fillId="0" borderId="22" xfId="73" applyNumberFormat="1" applyFont="1" applyBorder="1" applyProtection="1">
      <alignment vertical="top"/>
    </xf>
    <xf numFmtId="164" fontId="43" fillId="0" borderId="3" xfId="73" applyNumberFormat="1" applyFont="1" applyProtection="1">
      <alignment vertical="top"/>
    </xf>
    <xf numFmtId="164" fontId="43" fillId="0" borderId="3" xfId="73" applyNumberFormat="1" applyFont="1" applyFill="1" applyProtection="1">
      <alignment vertical="top"/>
    </xf>
    <xf numFmtId="164" fontId="40" fillId="7" borderId="3" xfId="73" applyNumberFormat="1" applyFont="1" applyFill="1" applyProtection="1">
      <alignment vertical="top"/>
    </xf>
    <xf numFmtId="164" fontId="40" fillId="0" borderId="4" xfId="66" applyNumberFormat="1" applyFont="1" applyProtection="1">
      <alignment vertical="top"/>
    </xf>
    <xf numFmtId="0" fontId="3" fillId="0" borderId="3" xfId="71" applyNumberFormat="1" applyFont="1" applyProtection="1">
      <alignment horizontal="center" vertical="top" wrapText="1"/>
    </xf>
    <xf numFmtId="0" fontId="3" fillId="0" borderId="1" xfId="88" applyNumberFormat="1" applyFont="1" applyProtection="1">
      <alignment horizontal="center"/>
    </xf>
    <xf numFmtId="0" fontId="45" fillId="0" borderId="1" xfId="47" applyNumberFormat="1" applyFont="1" applyFill="1" applyProtection="1"/>
    <xf numFmtId="164" fontId="44" fillId="0" borderId="1" xfId="47" applyNumberFormat="1" applyFont="1" applyFill="1" applyProtection="1"/>
    <xf numFmtId="164" fontId="45" fillId="0" borderId="1" xfId="47" applyNumberFormat="1" applyFont="1" applyFill="1" applyProtection="1"/>
    <xf numFmtId="165" fontId="44" fillId="0" borderId="1" xfId="47" applyNumberFormat="1" applyFont="1" applyFill="1" applyProtection="1"/>
    <xf numFmtId="165" fontId="45" fillId="0" borderId="1" xfId="47" applyNumberFormat="1" applyFont="1" applyFill="1" applyProtection="1"/>
    <xf numFmtId="0" fontId="45" fillId="0" borderId="0" xfId="0" applyFont="1" applyFill="1" applyProtection="1">
      <protection locked="0"/>
    </xf>
    <xf numFmtId="49" fontId="31" fillId="0" borderId="36" xfId="71" applyNumberFormat="1" applyFont="1" applyFill="1" applyBorder="1" applyProtection="1">
      <alignment horizontal="center" vertical="top" wrapText="1"/>
    </xf>
    <xf numFmtId="49" fontId="31" fillId="0" borderId="37" xfId="71" applyNumberFormat="1" applyFont="1" applyFill="1" applyBorder="1" applyProtection="1">
      <alignment horizontal="center" vertical="top" wrapText="1"/>
    </xf>
    <xf numFmtId="0" fontId="12" fillId="0" borderId="39" xfId="68" applyNumberFormat="1" applyBorder="1" applyProtection="1">
      <alignment horizontal="left" vertical="top" wrapText="1"/>
    </xf>
    <xf numFmtId="0" fontId="12" fillId="0" borderId="41" xfId="68" applyNumberFormat="1" applyBorder="1" applyProtection="1">
      <alignment horizontal="left" vertical="top" wrapText="1"/>
    </xf>
    <xf numFmtId="49" fontId="31" fillId="0" borderId="39" xfId="71" applyNumberFormat="1" applyFont="1" applyFill="1" applyBorder="1" applyProtection="1">
      <alignment horizontal="center" vertical="top" wrapText="1"/>
    </xf>
    <xf numFmtId="49" fontId="31" fillId="0" borderId="40" xfId="71" applyNumberFormat="1" applyFont="1" applyFill="1" applyBorder="1" applyProtection="1">
      <alignment horizontal="center" vertical="top" wrapText="1"/>
    </xf>
    <xf numFmtId="49" fontId="31" fillId="0" borderId="6" xfId="71" applyNumberFormat="1" applyFont="1" applyFill="1" applyBorder="1" applyAlignment="1" applyProtection="1">
      <alignment horizontal="center" vertical="top" wrapText="1"/>
    </xf>
    <xf numFmtId="0" fontId="12" fillId="0" borderId="42" xfId="68" applyNumberFormat="1" applyBorder="1" applyProtection="1">
      <alignment horizontal="left" vertical="top" wrapText="1"/>
    </xf>
    <xf numFmtId="49" fontId="31" fillId="0" borderId="40" xfId="71" applyNumberFormat="1" applyFont="1" applyFill="1" applyBorder="1" applyAlignment="1" applyProtection="1">
      <alignment horizontal="center" vertical="top" wrapText="1"/>
    </xf>
    <xf numFmtId="49" fontId="31" fillId="0" borderId="43" xfId="71" applyNumberFormat="1" applyFont="1" applyFill="1" applyBorder="1" applyAlignment="1" applyProtection="1">
      <alignment horizontal="center" vertical="top" wrapText="1"/>
    </xf>
    <xf numFmtId="49" fontId="31" fillId="0" borderId="44" xfId="71" applyNumberFormat="1" applyFont="1" applyFill="1" applyBorder="1" applyAlignment="1" applyProtection="1">
      <alignment horizontal="center" vertical="top" wrapText="1"/>
    </xf>
    <xf numFmtId="0" fontId="12" fillId="0" borderId="36" xfId="68" applyNumberFormat="1" applyBorder="1" applyProtection="1">
      <alignment horizontal="left" vertical="top" wrapText="1"/>
    </xf>
    <xf numFmtId="0" fontId="12" fillId="0" borderId="38" xfId="68" applyNumberFormat="1" applyBorder="1" applyProtection="1">
      <alignment horizontal="left" vertical="top" wrapText="1"/>
    </xf>
    <xf numFmtId="49" fontId="31" fillId="0" borderId="6" xfId="127" applyNumberFormat="1" applyFont="1" applyFill="1" applyBorder="1" applyAlignment="1" applyProtection="1">
      <alignment horizontal="center" vertical="top" wrapText="1"/>
    </xf>
    <xf numFmtId="49" fontId="31" fillId="0" borderId="3" xfId="71" applyNumberFormat="1" applyFont="1" applyFill="1" applyAlignment="1" applyProtection="1">
      <alignment horizontal="center" vertical="top" wrapText="1"/>
    </xf>
    <xf numFmtId="0" fontId="31" fillId="0" borderId="3" xfId="71" applyNumberFormat="1" applyFont="1" applyFill="1" applyAlignment="1" applyProtection="1">
      <alignment horizontal="center" vertical="top" wrapText="1"/>
    </xf>
    <xf numFmtId="0" fontId="31" fillId="0" borderId="3" xfId="127" applyNumberFormat="1" applyFont="1" applyFill="1" applyAlignment="1" applyProtection="1">
      <alignment horizontal="center" vertical="top" wrapText="1"/>
    </xf>
    <xf numFmtId="49" fontId="31" fillId="0" borderId="3" xfId="127" applyNumberFormat="1" applyFont="1" applyFill="1" applyAlignment="1" applyProtection="1">
      <alignment horizontal="center" vertical="top" wrapText="1"/>
    </xf>
    <xf numFmtId="0" fontId="36" fillId="0" borderId="1" xfId="0" applyFont="1" applyFill="1" applyBorder="1" applyAlignment="1">
      <alignment horizontal="center" vertical="top" wrapText="1"/>
    </xf>
    <xf numFmtId="49" fontId="31" fillId="0" borderId="6" xfId="126" applyNumberFormat="1" applyFont="1" applyFill="1" applyAlignment="1" applyProtection="1">
      <alignment horizontal="center" vertical="top" wrapText="1"/>
    </xf>
    <xf numFmtId="0" fontId="12" fillId="0" borderId="37" xfId="68" applyNumberFormat="1" applyBorder="1" applyProtection="1">
      <alignment horizontal="left" vertical="top" wrapText="1"/>
    </xf>
    <xf numFmtId="49" fontId="12" fillId="2" borderId="39" xfId="69" applyNumberFormat="1" applyBorder="1" applyProtection="1">
      <alignment horizontal="center" vertical="center" wrapText="1"/>
    </xf>
    <xf numFmtId="49" fontId="12" fillId="2" borderId="40" xfId="69" applyNumberFormat="1" applyBorder="1" applyProtection="1">
      <alignment horizontal="center" vertical="center" wrapText="1"/>
    </xf>
    <xf numFmtId="49" fontId="12" fillId="2" borderId="41" xfId="69" applyNumberFormat="1" applyBorder="1" applyProtection="1">
      <alignment horizontal="center" vertical="center" wrapText="1"/>
    </xf>
    <xf numFmtId="0" fontId="31" fillId="0" borderId="6" xfId="71" applyNumberFormat="1" applyFont="1" applyFill="1" applyBorder="1" applyAlignment="1" applyProtection="1">
      <alignment horizontal="center" vertical="top" wrapText="1"/>
    </xf>
    <xf numFmtId="49" fontId="31" fillId="0" borderId="6" xfId="78" applyNumberFormat="1" applyFont="1" applyFill="1" applyBorder="1" applyAlignment="1" applyProtection="1">
      <alignment horizontal="center" vertical="top" wrapText="1"/>
    </xf>
    <xf numFmtId="49" fontId="22" fillId="2" borderId="14" xfId="69" applyNumberFormat="1" applyFont="1" applyBorder="1" applyProtection="1">
      <alignment horizontal="center" vertical="center" wrapText="1"/>
    </xf>
    <xf numFmtId="0" fontId="22" fillId="0" borderId="39" xfId="68" applyNumberFormat="1" applyFont="1" applyBorder="1" applyProtection="1">
      <alignment horizontal="left" vertical="top" wrapText="1"/>
    </xf>
    <xf numFmtId="0" fontId="22" fillId="0" borderId="41" xfId="68" applyNumberFormat="1" applyFont="1" applyBorder="1" applyProtection="1">
      <alignment horizontal="left" vertical="top" wrapText="1"/>
    </xf>
    <xf numFmtId="0" fontId="22" fillId="0" borderId="40" xfId="68" applyNumberFormat="1" applyFont="1" applyBorder="1" applyProtection="1">
      <alignment horizontal="left" vertical="top" wrapText="1"/>
    </xf>
    <xf numFmtId="0" fontId="12" fillId="0" borderId="6" xfId="68" applyNumberFormat="1" applyFill="1" applyBorder="1" applyProtection="1">
      <alignment horizontal="left" vertical="top" wrapText="1"/>
    </xf>
    <xf numFmtId="0" fontId="30" fillId="0" borderId="6" xfId="68" applyNumberFormat="1" applyFont="1" applyBorder="1" applyProtection="1">
      <alignment horizontal="left" vertical="top" wrapText="1"/>
    </xf>
    <xf numFmtId="0" fontId="31" fillId="0" borderId="19" xfId="78" applyNumberFormat="1" applyFont="1" applyFill="1" applyBorder="1" applyAlignment="1" applyProtection="1">
      <alignment horizontal="center" vertical="top" wrapText="1"/>
    </xf>
    <xf numFmtId="49" fontId="31" fillId="0" borderId="20" xfId="78" applyNumberFormat="1" applyFont="1" applyFill="1" applyBorder="1" applyAlignment="1" applyProtection="1">
      <alignment horizontal="center" vertical="top" wrapText="1"/>
    </xf>
    <xf numFmtId="49" fontId="31" fillId="0" borderId="21" xfId="78" applyNumberFormat="1" applyFont="1" applyFill="1" applyBorder="1" applyAlignment="1" applyProtection="1">
      <alignment horizontal="center" vertical="top" wrapText="1"/>
    </xf>
    <xf numFmtId="0" fontId="31" fillId="0" borderId="6" xfId="78" applyNumberFormat="1" applyFont="1" applyFill="1" applyBorder="1" applyAlignment="1" applyProtection="1">
      <alignment horizontal="center" vertical="top" wrapText="1"/>
    </xf>
    <xf numFmtId="0" fontId="12" fillId="0" borderId="3" xfId="63" applyNumberFormat="1" applyBorder="1" applyProtection="1">
      <alignment horizontal="left" vertical="top" wrapText="1"/>
    </xf>
    <xf numFmtId="0" fontId="31" fillId="0" borderId="40" xfId="121" applyNumberFormat="1" applyFont="1" applyFill="1" applyBorder="1" applyAlignment="1" applyProtection="1">
      <alignment vertical="top" wrapText="1"/>
    </xf>
    <xf numFmtId="0" fontId="31" fillId="0" borderId="39" xfId="121" applyNumberFormat="1" applyFont="1" applyFill="1" applyBorder="1" applyAlignment="1" applyProtection="1">
      <alignment vertical="top" wrapText="1"/>
    </xf>
    <xf numFmtId="164" fontId="40" fillId="0" borderId="35" xfId="73" applyNumberFormat="1" applyFont="1" applyBorder="1" applyProtection="1">
      <alignment vertical="top"/>
    </xf>
    <xf numFmtId="164" fontId="40" fillId="0" borderId="39" xfId="73" applyNumberFormat="1" applyFont="1" applyBorder="1" applyProtection="1">
      <alignment vertical="top"/>
    </xf>
    <xf numFmtId="164" fontId="40" fillId="0" borderId="40" xfId="73" applyNumberFormat="1" applyFont="1" applyBorder="1" applyProtection="1">
      <alignment vertical="top"/>
    </xf>
    <xf numFmtId="164" fontId="40" fillId="0" borderId="41" xfId="73" applyNumberFormat="1" applyFont="1" applyBorder="1" applyProtection="1">
      <alignment vertical="top"/>
    </xf>
    <xf numFmtId="49" fontId="12" fillId="7" borderId="15" xfId="64" applyNumberFormat="1" applyFill="1" applyBorder="1" applyProtection="1">
      <alignment horizontal="center" vertical="center" wrapText="1"/>
    </xf>
    <xf numFmtId="0" fontId="3" fillId="7" borderId="28" xfId="65" applyNumberFormat="1" applyFont="1" applyFill="1" applyBorder="1" applyProtection="1">
      <alignment horizontal="center" vertical="top"/>
    </xf>
    <xf numFmtId="49" fontId="3" fillId="0" borderId="3" xfId="71" applyNumberFormat="1" applyFont="1" applyFill="1" applyProtection="1">
      <alignment horizontal="center" vertical="top" wrapText="1"/>
    </xf>
    <xf numFmtId="0" fontId="3" fillId="2" borderId="3" xfId="65" applyNumberFormat="1" applyFont="1" applyBorder="1" applyProtection="1">
      <alignment horizontal="center" vertical="top"/>
    </xf>
    <xf numFmtId="0" fontId="3" fillId="5" borderId="28" xfId="65" applyNumberFormat="1" applyFont="1" applyFill="1" applyBorder="1" applyProtection="1">
      <alignment horizontal="center" vertical="top"/>
    </xf>
    <xf numFmtId="164" fontId="33" fillId="0" borderId="3" xfId="58" applyNumberFormat="1" applyFont="1" applyBorder="1" applyAlignment="1" applyProtection="1">
      <alignment horizontal="center" vertical="center" wrapText="1"/>
    </xf>
    <xf numFmtId="164" fontId="33" fillId="0" borderId="6" xfId="58" applyNumberFormat="1" applyFont="1" applyBorder="1" applyAlignment="1" applyProtection="1">
      <alignment horizontal="center" vertical="center" wrapText="1"/>
    </xf>
    <xf numFmtId="164" fontId="33" fillId="0" borderId="28" xfId="58" applyNumberFormat="1" applyFont="1" applyBorder="1" applyAlignment="1" applyProtection="1">
      <alignment horizontal="center" vertical="center" wrapText="1"/>
    </xf>
    <xf numFmtId="49" fontId="33" fillId="0" borderId="13" xfId="57" applyNumberFormat="1" applyFont="1" applyBorder="1" applyAlignment="1" applyProtection="1">
      <alignment horizontal="center" vertical="center" wrapText="1"/>
    </xf>
    <xf numFmtId="49" fontId="33" fillId="0" borderId="7" xfId="57" applyNumberFormat="1" applyFont="1" applyBorder="1" applyAlignment="1" applyProtection="1">
      <alignment horizontal="center" vertical="center" wrapText="1"/>
    </xf>
    <xf numFmtId="49" fontId="33" fillId="0" borderId="14" xfId="57" applyNumberFormat="1" applyFont="1" applyBorder="1" applyAlignment="1" applyProtection="1">
      <alignment horizontal="center" vertical="center" wrapText="1"/>
    </xf>
    <xf numFmtId="49" fontId="33" fillId="0" borderId="29" xfId="57" applyNumberFormat="1" applyFont="1" applyBorder="1" applyAlignment="1" applyProtection="1">
      <alignment horizontal="center" vertical="center" wrapText="1"/>
    </xf>
    <xf numFmtId="49" fontId="33" fillId="0" borderId="1" xfId="57" applyNumberFormat="1" applyFont="1" applyBorder="1" applyAlignment="1" applyProtection="1">
      <alignment horizontal="center" vertical="center" wrapText="1"/>
    </xf>
    <xf numFmtId="49" fontId="33" fillId="0" borderId="30" xfId="57" applyNumberFormat="1" applyFont="1" applyBorder="1" applyAlignment="1" applyProtection="1">
      <alignment horizontal="center" vertical="center" wrapText="1"/>
    </xf>
    <xf numFmtId="49" fontId="33" fillId="0" borderId="15" xfId="57" applyNumberFormat="1" applyFont="1" applyBorder="1" applyAlignment="1" applyProtection="1">
      <alignment horizontal="center" vertical="center" wrapText="1"/>
    </xf>
    <xf numFmtId="49" fontId="33" fillId="0" borderId="2" xfId="57" applyNumberFormat="1" applyFont="1" applyBorder="1" applyAlignment="1" applyProtection="1">
      <alignment horizontal="center" vertical="center" wrapText="1"/>
    </xf>
    <xf numFmtId="49" fontId="33" fillId="0" borderId="16" xfId="57" applyNumberFormat="1" applyFont="1" applyBorder="1" applyAlignment="1" applyProtection="1">
      <alignment horizontal="center" vertical="center" wrapText="1"/>
    </xf>
    <xf numFmtId="49" fontId="33" fillId="0" borderId="13" xfId="56" applyNumberFormat="1" applyFont="1" applyBorder="1" applyAlignment="1" applyProtection="1">
      <alignment horizontal="center" vertical="center" wrapText="1"/>
    </xf>
    <xf numFmtId="49" fontId="33" fillId="0" borderId="7" xfId="56" applyNumberFormat="1" applyFont="1" applyBorder="1" applyAlignment="1" applyProtection="1">
      <alignment horizontal="center" vertical="center" wrapText="1"/>
    </xf>
    <xf numFmtId="49" fontId="33" fillId="0" borderId="14" xfId="56" applyNumberFormat="1" applyFont="1" applyBorder="1" applyAlignment="1" applyProtection="1">
      <alignment horizontal="center" vertical="center" wrapText="1"/>
    </xf>
    <xf numFmtId="164" fontId="33" fillId="0" borderId="3" xfId="58" applyNumberFormat="1" applyFont="1" applyBorder="1" applyAlignment="1" applyProtection="1">
      <alignment horizontal="center" vertical="center"/>
    </xf>
    <xf numFmtId="164" fontId="33" fillId="0" borderId="6" xfId="58" applyNumberFormat="1" applyFont="1" applyBorder="1" applyAlignment="1" applyProtection="1">
      <alignment horizontal="center" vertical="center"/>
    </xf>
    <xf numFmtId="164" fontId="33" fillId="0" borderId="28" xfId="58" applyNumberFormat="1" applyFont="1" applyBorder="1" applyAlignment="1" applyProtection="1">
      <alignment horizontal="center" vertical="center"/>
    </xf>
    <xf numFmtId="49" fontId="33" fillId="0" borderId="29" xfId="56" applyNumberFormat="1" applyFont="1" applyBorder="1" applyAlignment="1" applyProtection="1">
      <alignment horizontal="center" vertical="center" wrapText="1"/>
    </xf>
    <xf numFmtId="49" fontId="33" fillId="0" borderId="1" xfId="56" applyNumberFormat="1" applyFont="1" applyBorder="1" applyAlignment="1" applyProtection="1">
      <alignment horizontal="center" vertical="center" wrapText="1"/>
    </xf>
    <xf numFmtId="49" fontId="33" fillId="0" borderId="30" xfId="56" applyNumberFormat="1" applyFont="1" applyBorder="1" applyAlignment="1" applyProtection="1">
      <alignment horizontal="center" vertical="center" wrapText="1"/>
    </xf>
    <xf numFmtId="49" fontId="33" fillId="0" borderId="15" xfId="56" applyNumberFormat="1" applyFont="1" applyBorder="1" applyAlignment="1" applyProtection="1">
      <alignment horizontal="center" vertical="center" wrapText="1"/>
    </xf>
    <xf numFmtId="49" fontId="33" fillId="0" borderId="2" xfId="56" applyNumberFormat="1" applyFont="1" applyBorder="1" applyAlignment="1" applyProtection="1">
      <alignment horizontal="center" vertical="center" wrapText="1"/>
    </xf>
    <xf numFmtId="49" fontId="33" fillId="0" borderId="16" xfId="56" applyNumberFormat="1" applyFont="1" applyBorder="1" applyAlignment="1" applyProtection="1">
      <alignment horizontal="center" vertical="center" wrapText="1"/>
    </xf>
    <xf numFmtId="164" fontId="33" fillId="0" borderId="24" xfId="56" applyNumberFormat="1" applyFont="1" applyBorder="1" applyAlignment="1" applyProtection="1">
      <alignment horizontal="center" vertical="center" wrapText="1"/>
    </xf>
    <xf numFmtId="164" fontId="33" fillId="0" borderId="17" xfId="56" applyNumberFormat="1" applyFont="1" applyBorder="1" applyAlignment="1" applyProtection="1">
      <alignment horizontal="center" vertical="center" wrapText="1"/>
    </xf>
    <xf numFmtId="164" fontId="33" fillId="0" borderId="5" xfId="56" applyNumberFormat="1" applyFont="1" applyBorder="1" applyAlignment="1" applyProtection="1">
      <alignment horizontal="center" vertical="center" wrapText="1"/>
    </xf>
    <xf numFmtId="164" fontId="33" fillId="0" borderId="8" xfId="56" applyNumberFormat="1" applyFont="1" applyBorder="1" applyAlignment="1" applyProtection="1">
      <alignment horizontal="center" vertical="center" wrapText="1"/>
    </xf>
    <xf numFmtId="49" fontId="34" fillId="0" borderId="23" xfId="0" applyNumberFormat="1" applyFont="1" applyFill="1" applyBorder="1" applyAlignment="1">
      <alignment horizontal="center" vertical="center" wrapText="1"/>
    </xf>
    <xf numFmtId="49" fontId="33" fillId="0" borderId="4" xfId="56" applyNumberFormat="1" applyFont="1" applyProtection="1">
      <alignment horizontal="center" vertical="center" wrapText="1"/>
    </xf>
    <xf numFmtId="49" fontId="33" fillId="0" borderId="4" xfId="56" applyFont="1" applyProtection="1">
      <alignment horizontal="center" vertical="center" wrapText="1"/>
      <protection locked="0"/>
    </xf>
    <xf numFmtId="49" fontId="34" fillId="0" borderId="23" xfId="0" applyNumberFormat="1" applyFont="1" applyFill="1" applyBorder="1" applyAlignment="1">
      <alignment horizontal="center" vertical="center"/>
    </xf>
    <xf numFmtId="49" fontId="33" fillId="0" borderId="8" xfId="56" applyNumberFormat="1" applyFont="1" applyBorder="1" applyAlignment="1" applyProtection="1">
      <alignment horizontal="center" vertical="center" wrapText="1"/>
    </xf>
    <xf numFmtId="49" fontId="33" fillId="0" borderId="17" xfId="56" applyNumberFormat="1" applyFont="1" applyBorder="1" applyAlignment="1" applyProtection="1">
      <alignment horizontal="center" vertical="center" wrapText="1"/>
    </xf>
    <xf numFmtId="49" fontId="33" fillId="0" borderId="5" xfId="56" applyNumberFormat="1" applyFont="1" applyBorder="1" applyAlignment="1" applyProtection="1">
      <alignment horizontal="center" vertical="center" wrapText="1"/>
    </xf>
    <xf numFmtId="164" fontId="33" fillId="0" borderId="24" xfId="56" applyNumberFormat="1" applyFont="1" applyBorder="1" applyAlignment="1" applyProtection="1">
      <alignment horizontal="center" vertical="center" wrapText="1"/>
      <protection locked="0"/>
    </xf>
    <xf numFmtId="164" fontId="33" fillId="0" borderId="17" xfId="56" applyNumberFormat="1" applyFont="1" applyBorder="1" applyAlignment="1" applyProtection="1">
      <alignment horizontal="center" vertical="center" wrapText="1"/>
      <protection locked="0"/>
    </xf>
    <xf numFmtId="164" fontId="33" fillId="0" borderId="5" xfId="56" applyNumberFormat="1" applyFont="1" applyBorder="1" applyAlignment="1" applyProtection="1">
      <alignment horizontal="center" vertical="center" wrapText="1"/>
      <protection locked="0"/>
    </xf>
    <xf numFmtId="164" fontId="33" fillId="0" borderId="8" xfId="56" applyNumberFormat="1" applyFont="1" applyBorder="1" applyAlignment="1" applyProtection="1">
      <alignment horizontal="center" vertical="center" wrapText="1"/>
      <protection locked="0"/>
    </xf>
    <xf numFmtId="164" fontId="33" fillId="0" borderId="35" xfId="58" applyNumberFormat="1" applyFont="1" applyBorder="1" applyAlignment="1" applyProtection="1">
      <alignment horizontal="center" vertical="center" wrapText="1"/>
    </xf>
    <xf numFmtId="164" fontId="33" fillId="0" borderId="25" xfId="58" applyNumberFormat="1" applyFont="1" applyBorder="1" applyProtection="1">
      <alignment horizontal="center" vertical="center"/>
    </xf>
    <xf numFmtId="164" fontId="33" fillId="0" borderId="26" xfId="58" applyNumberFormat="1" applyFont="1" applyBorder="1" applyProtection="1">
      <alignment horizontal="center" vertical="center"/>
    </xf>
    <xf numFmtId="164" fontId="33" fillId="0" borderId="27" xfId="58" applyNumberFormat="1" applyFont="1" applyBorder="1" applyProtection="1">
      <alignment horizontal="center" vertical="center"/>
    </xf>
    <xf numFmtId="0" fontId="27" fillId="0" borderId="2" xfId="87" applyNumberFormat="1" applyFont="1" applyProtection="1">
      <alignment horizontal="center"/>
    </xf>
    <xf numFmtId="0" fontId="27" fillId="0" borderId="2" xfId="87" applyFont="1" applyProtection="1">
      <alignment horizontal="center"/>
      <protection locked="0"/>
    </xf>
    <xf numFmtId="49" fontId="33" fillId="2" borderId="4" xfId="28" applyNumberFormat="1" applyFont="1" applyProtection="1">
      <alignment horizontal="center" vertical="center" wrapText="1"/>
    </xf>
    <xf numFmtId="49" fontId="33" fillId="2" borderId="4" xfId="28" applyFont="1" applyProtection="1">
      <alignment horizontal="center" vertical="center" wrapText="1"/>
      <protection locked="0"/>
    </xf>
    <xf numFmtId="164" fontId="33" fillId="0" borderId="32" xfId="58" applyNumberFormat="1" applyFont="1" applyBorder="1" applyAlignment="1" applyProtection="1">
      <alignment horizontal="center" vertical="center" wrapText="1"/>
    </xf>
    <xf numFmtId="164" fontId="33" fillId="0" borderId="33" xfId="58" applyNumberFormat="1" applyFont="1" applyBorder="1" applyAlignment="1" applyProtection="1">
      <alignment horizontal="center" vertical="center" wrapText="1"/>
    </xf>
    <xf numFmtId="164" fontId="33" fillId="0" borderId="34" xfId="58" applyNumberFormat="1" applyFont="1" applyBorder="1" applyAlignment="1" applyProtection="1">
      <alignment horizontal="center" vertical="center" wrapText="1"/>
    </xf>
    <xf numFmtId="0" fontId="3" fillId="0" borderId="1" xfId="85" applyNumberFormat="1" applyFont="1" applyProtection="1">
      <alignment horizontal="left"/>
    </xf>
    <xf numFmtId="0" fontId="3" fillId="0" borderId="1" xfId="85" applyFont="1" applyProtection="1">
      <alignment horizontal="left"/>
      <protection locked="0"/>
    </xf>
    <xf numFmtId="0" fontId="3" fillId="0" borderId="1" xfId="88" applyNumberFormat="1" applyFont="1" applyProtection="1">
      <alignment horizontal="center"/>
    </xf>
    <xf numFmtId="0" fontId="3" fillId="0" borderId="1" xfId="88" applyFont="1" applyProtection="1">
      <alignment horizontal="center"/>
      <protection locked="0"/>
    </xf>
    <xf numFmtId="0" fontId="3" fillId="0" borderId="7" xfId="90" applyNumberFormat="1" applyFont="1" applyProtection="1">
      <alignment horizontal="center"/>
    </xf>
    <xf numFmtId="0" fontId="3" fillId="0" borderId="7" xfId="90" applyFont="1" applyProtection="1">
      <alignment horizontal="center"/>
      <protection locked="0"/>
    </xf>
    <xf numFmtId="49" fontId="3" fillId="0" borderId="7" xfId="94" applyNumberFormat="1" applyFont="1" applyProtection="1">
      <alignment horizontal="center"/>
    </xf>
    <xf numFmtId="49" fontId="3" fillId="0" borderId="7" xfId="94" applyFont="1" applyProtection="1">
      <alignment horizontal="center"/>
      <protection locked="0"/>
    </xf>
    <xf numFmtId="0" fontId="35" fillId="0" borderId="1" xfId="46" applyNumberFormat="1" applyFont="1" applyAlignment="1" applyProtection="1">
      <alignment horizontal="center" wrapText="1"/>
    </xf>
    <xf numFmtId="0" fontId="19" fillId="0" borderId="1" xfId="48" applyNumberFormat="1" applyFont="1" applyAlignment="1" applyProtection="1">
      <alignment horizontal="center"/>
    </xf>
    <xf numFmtId="0" fontId="33" fillId="0" borderId="4" xfId="55" applyNumberFormat="1" applyFont="1" applyProtection="1">
      <alignment horizontal="center" vertical="center" wrapText="1"/>
    </xf>
    <xf numFmtId="0" fontId="33" fillId="0" borderId="4" xfId="55" applyFont="1" applyProtection="1">
      <alignment horizontal="center" vertical="center" wrapText="1"/>
      <protection locked="0"/>
    </xf>
    <xf numFmtId="0" fontId="12" fillId="0" borderId="40" xfId="68" applyNumberFormat="1" applyBorder="1" applyProtection="1">
      <alignment horizontal="left" vertical="top" wrapText="1"/>
    </xf>
    <xf numFmtId="49" fontId="12" fillId="2" borderId="36" xfId="69" applyNumberFormat="1" applyBorder="1" applyProtection="1">
      <alignment horizontal="center" vertical="center" wrapText="1"/>
    </xf>
    <xf numFmtId="49" fontId="12" fillId="2" borderId="37" xfId="69" applyNumberFormat="1" applyBorder="1" applyProtection="1">
      <alignment horizontal="center" vertical="center" wrapText="1"/>
    </xf>
    <xf numFmtId="49" fontId="12" fillId="2" borderId="38" xfId="69" applyNumberFormat="1" applyBorder="1" applyProtection="1">
      <alignment horizontal="center" vertical="center" wrapText="1"/>
    </xf>
    <xf numFmtId="0" fontId="3" fillId="0" borderId="39" xfId="70" applyNumberFormat="1" applyFont="1" applyBorder="1" applyProtection="1">
      <alignment vertical="top" wrapText="1"/>
    </xf>
    <xf numFmtId="0" fontId="3" fillId="0" borderId="40" xfId="70" applyNumberFormat="1" applyFont="1" applyBorder="1" applyProtection="1">
      <alignment vertical="top" wrapText="1"/>
    </xf>
    <xf numFmtId="0" fontId="3" fillId="0" borderId="41" xfId="70" applyNumberFormat="1" applyFont="1" applyBorder="1" applyProtection="1">
      <alignment vertical="top" wrapText="1"/>
    </xf>
    <xf numFmtId="0" fontId="3" fillId="0" borderId="36" xfId="70" applyNumberFormat="1" applyFont="1" applyBorder="1" applyProtection="1">
      <alignment vertical="top" wrapText="1"/>
    </xf>
    <xf numFmtId="0" fontId="3" fillId="0" borderId="37" xfId="70" applyNumberFormat="1" applyFont="1" applyBorder="1" applyProtection="1">
      <alignment vertical="top" wrapText="1"/>
    </xf>
    <xf numFmtId="0" fontId="3" fillId="0" borderId="38" xfId="70" applyNumberFormat="1" applyFont="1" applyBorder="1" applyProtection="1">
      <alignment vertical="top" wrapText="1"/>
    </xf>
    <xf numFmtId="49" fontId="3" fillId="0" borderId="39" xfId="71" applyNumberFormat="1" applyFont="1" applyBorder="1" applyProtection="1">
      <alignment horizontal="center" vertical="top" wrapText="1"/>
    </xf>
    <xf numFmtId="49" fontId="3" fillId="0" borderId="40" xfId="71" applyNumberFormat="1" applyFont="1" applyBorder="1" applyProtection="1">
      <alignment horizontal="center" vertical="top" wrapText="1"/>
    </xf>
    <xf numFmtId="49" fontId="3" fillId="0" borderId="41" xfId="71" applyNumberFormat="1" applyFont="1" applyBorder="1" applyProtection="1">
      <alignment horizontal="center" vertical="top" wrapText="1"/>
    </xf>
    <xf numFmtId="49" fontId="3" fillId="0" borderId="36" xfId="71" applyNumberFormat="1" applyFont="1" applyBorder="1" applyProtection="1">
      <alignment horizontal="center" vertical="top" wrapText="1"/>
    </xf>
    <xf numFmtId="49" fontId="3" fillId="0" borderId="37" xfId="71" applyNumberFormat="1" applyFont="1" applyBorder="1" applyProtection="1">
      <alignment horizontal="center" vertical="top" wrapText="1"/>
    </xf>
    <xf numFmtId="49" fontId="3" fillId="0" borderId="38" xfId="71" applyNumberFormat="1" applyFont="1" applyBorder="1" applyProtection="1">
      <alignment horizontal="center" vertical="top" wrapText="1"/>
    </xf>
    <xf numFmtId="49" fontId="31" fillId="0" borderId="45" xfId="71" applyNumberFormat="1" applyFont="1" applyFill="1" applyBorder="1" applyProtection="1">
      <alignment horizontal="center" vertical="top" wrapText="1"/>
    </xf>
    <xf numFmtId="49" fontId="31" fillId="0" borderId="1" xfId="71" applyNumberFormat="1" applyFont="1" applyFill="1" applyBorder="1" applyProtection="1">
      <alignment horizontal="center" vertical="top" wrapText="1"/>
    </xf>
    <xf numFmtId="49" fontId="31" fillId="0" borderId="41" xfId="71" applyNumberFormat="1" applyFont="1" applyFill="1" applyBorder="1" applyProtection="1">
      <alignment horizontal="center" vertical="top" wrapText="1"/>
    </xf>
    <xf numFmtId="164" fontId="40" fillId="0" borderId="36" xfId="73" applyNumberFormat="1" applyFont="1" applyBorder="1" applyProtection="1">
      <alignment vertical="top"/>
    </xf>
    <xf numFmtId="164" fontId="40" fillId="0" borderId="37" xfId="73" applyNumberFormat="1" applyFont="1" applyBorder="1" applyProtection="1">
      <alignment vertical="top"/>
    </xf>
    <xf numFmtId="164" fontId="40" fillId="0" borderId="38" xfId="73" applyNumberFormat="1" applyFont="1" applyBorder="1" applyProtection="1">
      <alignment vertical="top"/>
    </xf>
    <xf numFmtId="0" fontId="3" fillId="0" borderId="39" xfId="68" applyNumberFormat="1" applyFont="1" applyBorder="1" applyProtection="1">
      <alignment horizontal="left" vertical="top" wrapText="1"/>
    </xf>
    <xf numFmtId="0" fontId="3" fillId="0" borderId="41" xfId="68" applyNumberFormat="1" applyFont="1" applyBorder="1" applyProtection="1">
      <alignment horizontal="left" vertical="top" wrapText="1"/>
    </xf>
    <xf numFmtId="49" fontId="12" fillId="2" borderId="29" xfId="69" applyNumberFormat="1" applyBorder="1" applyProtection="1">
      <alignment horizontal="center" vertical="center" wrapText="1"/>
    </xf>
    <xf numFmtId="49" fontId="3" fillId="0" borderId="30" xfId="71" applyNumberFormat="1" applyFont="1" applyBorder="1" applyProtection="1">
      <alignment horizontal="center" vertical="top" wrapText="1"/>
    </xf>
    <xf numFmtId="0" fontId="3" fillId="0" borderId="40" xfId="75" applyNumberFormat="1" applyBorder="1" applyProtection="1">
      <alignment horizontal="left" vertical="top" wrapText="1"/>
    </xf>
    <xf numFmtId="0" fontId="3" fillId="0" borderId="37" xfId="75" applyNumberFormat="1" applyBorder="1" applyProtection="1">
      <alignment horizontal="left" vertical="top" wrapText="1"/>
    </xf>
    <xf numFmtId="0" fontId="4" fillId="8" borderId="38" xfId="75" applyNumberFormat="1" applyFont="1" applyFill="1" applyBorder="1" applyProtection="1">
      <alignment horizontal="left" vertical="top" wrapText="1"/>
    </xf>
    <xf numFmtId="0" fontId="3" fillId="0" borderId="40" xfId="77" applyNumberFormat="1" applyFont="1" applyBorder="1" applyProtection="1">
      <alignment vertical="top" wrapText="1"/>
    </xf>
    <xf numFmtId="0" fontId="3" fillId="0" borderId="39" xfId="70" applyNumberFormat="1" applyFont="1" applyBorder="1" applyAlignment="1" applyProtection="1">
      <alignment horizontal="center" vertical="top" wrapText="1"/>
    </xf>
    <xf numFmtId="0" fontId="3" fillId="0" borderId="40" xfId="70" applyNumberFormat="1" applyFont="1" applyBorder="1" applyAlignment="1" applyProtection="1">
      <alignment horizontal="center" vertical="top" wrapText="1"/>
    </xf>
    <xf numFmtId="0" fontId="3" fillId="0" borderId="40" xfId="77" applyNumberFormat="1" applyFont="1" applyBorder="1" applyAlignment="1" applyProtection="1">
      <alignment horizontal="center" vertical="top" wrapText="1"/>
    </xf>
    <xf numFmtId="0" fontId="4" fillId="8" borderId="41" xfId="77" applyNumberFormat="1" applyFont="1" applyFill="1" applyBorder="1" applyAlignment="1" applyProtection="1">
      <alignment horizontal="center" vertical="top" wrapText="1"/>
    </xf>
    <xf numFmtId="0" fontId="3" fillId="0" borderId="36" xfId="70" applyNumberFormat="1" applyFont="1" applyBorder="1" applyAlignment="1" applyProtection="1">
      <alignment horizontal="center" vertical="top" wrapText="1"/>
    </xf>
    <xf numFmtId="0" fontId="3" fillId="0" borderId="37" xfId="70" applyNumberFormat="1" applyFont="1" applyBorder="1" applyAlignment="1" applyProtection="1">
      <alignment horizontal="center" vertical="top" wrapText="1"/>
    </xf>
    <xf numFmtId="0" fontId="3" fillId="0" borderId="37" xfId="77" applyNumberFormat="1" applyFont="1" applyBorder="1" applyAlignment="1" applyProtection="1">
      <alignment horizontal="center" vertical="top" wrapText="1"/>
    </xf>
    <xf numFmtId="0" fontId="4" fillId="8" borderId="38" xfId="77" applyNumberFormat="1" applyFont="1" applyFill="1" applyBorder="1" applyAlignment="1" applyProtection="1">
      <alignment horizontal="center" vertical="top" wrapText="1"/>
    </xf>
    <xf numFmtId="49" fontId="4" fillId="8" borderId="38" xfId="78" applyNumberFormat="1" applyFont="1" applyFill="1" applyBorder="1" applyProtection="1">
      <alignment horizontal="center" vertical="top" wrapText="1"/>
    </xf>
    <xf numFmtId="164" fontId="40" fillId="0" borderId="43" xfId="73" applyNumberFormat="1" applyFont="1" applyBorder="1" applyProtection="1">
      <alignment vertical="top"/>
    </xf>
    <xf numFmtId="164" fontId="42" fillId="0" borderId="40" xfId="80" applyNumberFormat="1" applyFont="1" applyBorder="1" applyProtection="1">
      <alignment vertical="top"/>
    </xf>
    <xf numFmtId="164" fontId="39" fillId="8" borderId="41" xfId="73" applyNumberFormat="1" applyFont="1" applyFill="1" applyBorder="1" applyProtection="1">
      <alignment vertical="top"/>
    </xf>
    <xf numFmtId="4" fontId="3" fillId="0" borderId="3" xfId="74" applyNumberFormat="1" applyFont="1" applyProtection="1">
      <alignment vertical="top" wrapText="1"/>
    </xf>
    <xf numFmtId="0" fontId="4" fillId="8" borderId="40" xfId="75" applyNumberFormat="1" applyFont="1" applyFill="1" applyBorder="1" applyProtection="1">
      <alignment horizontal="left" vertical="top" wrapText="1"/>
    </xf>
    <xf numFmtId="0" fontId="4" fillId="8" borderId="40" xfId="77" applyNumberFormat="1" applyFont="1" applyFill="1" applyBorder="1" applyProtection="1">
      <alignment vertical="top" wrapText="1"/>
    </xf>
    <xf numFmtId="0" fontId="12" fillId="7" borderId="6" xfId="63" applyNumberFormat="1" applyFill="1" applyBorder="1" applyProtection="1">
      <alignment horizontal="left" vertical="top" wrapText="1"/>
    </xf>
    <xf numFmtId="0" fontId="12" fillId="6" borderId="6" xfId="63" applyNumberFormat="1" applyFill="1" applyBorder="1" applyProtection="1">
      <alignment horizontal="left" vertical="top" wrapText="1"/>
    </xf>
    <xf numFmtId="0" fontId="12" fillId="5" borderId="28" xfId="63" applyNumberFormat="1" applyFill="1" applyBorder="1" applyProtection="1">
      <alignment horizontal="left" vertical="top" wrapText="1"/>
    </xf>
    <xf numFmtId="0" fontId="46" fillId="0" borderId="1" xfId="47" applyNumberFormat="1" applyFont="1" applyFill="1" applyProtection="1"/>
    <xf numFmtId="49" fontId="3" fillId="0" borderId="4" xfId="29" applyNumberFormat="1" applyFont="1" applyProtection="1">
      <alignment horizontal="center" vertical="center" wrapText="1"/>
    </xf>
    <xf numFmtId="49" fontId="3" fillId="0" borderId="4" xfId="29" applyFont="1" applyProtection="1">
      <alignment horizontal="center" vertical="center" wrapText="1"/>
      <protection locked="0"/>
    </xf>
    <xf numFmtId="49" fontId="3" fillId="0" borderId="13" xfId="29" applyFont="1" applyBorder="1" applyAlignment="1" applyProtection="1">
      <alignment horizontal="center" vertical="center" wrapText="1"/>
      <protection locked="0"/>
    </xf>
    <xf numFmtId="49" fontId="3" fillId="0" borderId="7" xfId="29" applyFont="1" applyBorder="1" applyAlignment="1" applyProtection="1">
      <alignment horizontal="center" vertical="center" wrapText="1"/>
      <protection locked="0"/>
    </xf>
    <xf numFmtId="49" fontId="3" fillId="0" borderId="14" xfId="29" applyFont="1" applyBorder="1" applyAlignment="1" applyProtection="1">
      <alignment horizontal="center" vertical="center" wrapText="1"/>
      <protection locked="0"/>
    </xf>
    <xf numFmtId="49" fontId="3" fillId="2" borderId="4" xfId="28" applyNumberFormat="1" applyFont="1" applyProtection="1">
      <alignment horizontal="center" vertical="center" wrapText="1"/>
    </xf>
    <xf numFmtId="49" fontId="3" fillId="0" borderId="15" xfId="29" applyFont="1" applyBorder="1" applyAlignment="1" applyProtection="1">
      <alignment horizontal="center" vertical="center" wrapText="1"/>
      <protection locked="0"/>
    </xf>
    <xf numFmtId="49" fontId="3" fillId="0" borderId="2" xfId="29" applyFont="1" applyBorder="1" applyAlignment="1" applyProtection="1">
      <alignment horizontal="center" vertical="center" wrapText="1"/>
      <protection locked="0"/>
    </xf>
    <xf numFmtId="49" fontId="3" fillId="0" borderId="16" xfId="29" applyFont="1" applyBorder="1" applyAlignment="1" applyProtection="1">
      <alignment horizontal="center" vertical="center" wrapText="1"/>
      <protection locked="0"/>
    </xf>
    <xf numFmtId="49" fontId="3" fillId="2" borderId="4" xfId="28" applyFont="1" applyProtection="1">
      <alignment horizontal="center" vertical="center" wrapText="1"/>
      <protection locked="0"/>
    </xf>
    <xf numFmtId="49" fontId="3" fillId="0" borderId="8" xfId="29" applyFont="1" applyBorder="1" applyAlignment="1" applyProtection="1">
      <alignment horizontal="center" vertical="center" wrapText="1"/>
      <protection locked="0"/>
    </xf>
    <xf numFmtId="49" fontId="3" fillId="0" borderId="17" xfId="29" applyFont="1" applyBorder="1" applyAlignment="1" applyProtection="1">
      <alignment horizontal="center" vertical="center" wrapText="1"/>
      <protection locked="0"/>
    </xf>
    <xf numFmtId="49" fontId="3" fillId="0" borderId="5" xfId="29" applyFont="1" applyBorder="1" applyAlignment="1" applyProtection="1">
      <alignment horizontal="center" vertical="center" wrapText="1"/>
      <protection locked="0"/>
    </xf>
    <xf numFmtId="49" fontId="3" fillId="0" borderId="4" xfId="33" applyNumberFormat="1" applyFont="1" applyProtection="1">
      <alignment horizontal="center" vertical="center"/>
    </xf>
    <xf numFmtId="49" fontId="3" fillId="0" borderId="4" xfId="33" applyFont="1" applyProtection="1">
      <alignment horizontal="center" vertical="center"/>
      <protection locked="0"/>
    </xf>
    <xf numFmtId="49" fontId="3" fillId="0" borderId="3" xfId="35" applyNumberFormat="1" applyFont="1" applyProtection="1">
      <alignment horizontal="center" vertical="center" wrapText="1"/>
    </xf>
    <xf numFmtId="49" fontId="3" fillId="0" borderId="3" xfId="35" applyFont="1" applyProtection="1">
      <alignment horizontal="center" vertical="center" wrapText="1"/>
      <protection locked="0"/>
    </xf>
    <xf numFmtId="0" fontId="3" fillId="0" borderId="9" xfId="61" applyNumberFormat="1" applyFont="1" applyProtection="1">
      <alignment horizontal="center" vertical="center"/>
    </xf>
    <xf numFmtId="49" fontId="3" fillId="0" borderId="36" xfId="72" applyNumberFormat="1" applyFont="1" applyBorder="1" applyProtection="1">
      <alignment horizontal="center" vertical="top" wrapText="1"/>
    </xf>
    <xf numFmtId="49" fontId="3" fillId="0" borderId="37" xfId="72" applyNumberFormat="1" applyFont="1" applyBorder="1" applyProtection="1">
      <alignment horizontal="center" vertical="top" wrapText="1"/>
    </xf>
    <xf numFmtId="49" fontId="3" fillId="0" borderId="38" xfId="72" applyNumberFormat="1" applyFont="1" applyBorder="1" applyProtection="1">
      <alignment horizontal="center" vertical="top" wrapText="1"/>
    </xf>
    <xf numFmtId="49" fontId="3" fillId="0" borderId="6" xfId="72" applyNumberFormat="1" applyFont="1" applyBorder="1" applyProtection="1">
      <alignment horizontal="center" vertical="top" wrapText="1"/>
    </xf>
    <xf numFmtId="49" fontId="3" fillId="0" borderId="3" xfId="72" applyNumberFormat="1" applyFont="1" applyProtection="1">
      <alignment horizontal="center" vertical="top" wrapText="1"/>
    </xf>
    <xf numFmtId="49" fontId="3" fillId="0" borderId="37" xfId="78" applyNumberFormat="1" applyFont="1" applyBorder="1" applyProtection="1">
      <alignment horizontal="center" vertical="top" wrapText="1"/>
    </xf>
    <xf numFmtId="0" fontId="3" fillId="0" borderId="36" xfId="68" applyNumberFormat="1" applyFont="1" applyBorder="1" applyProtection="1">
      <alignment horizontal="left" vertical="top" wrapText="1"/>
    </xf>
    <xf numFmtId="0" fontId="3" fillId="0" borderId="37" xfId="68" applyNumberFormat="1" applyFont="1" applyBorder="1" applyProtection="1">
      <alignment horizontal="left" vertical="top" wrapText="1"/>
    </xf>
    <xf numFmtId="0" fontId="3" fillId="0" borderId="38" xfId="68" applyNumberFormat="1" applyFont="1" applyBorder="1" applyProtection="1">
      <alignment horizontal="left" vertical="top" wrapText="1"/>
    </xf>
    <xf numFmtId="0" fontId="3" fillId="0" borderId="40" xfId="68" applyNumberFormat="1" applyFont="1" applyBorder="1" applyProtection="1">
      <alignment horizontal="left" vertical="top" wrapText="1"/>
    </xf>
    <xf numFmtId="0" fontId="36" fillId="0" borderId="39" xfId="68" applyNumberFormat="1" applyFont="1" applyBorder="1" applyProtection="1">
      <alignment horizontal="left" vertical="top" wrapText="1"/>
    </xf>
    <xf numFmtId="0" fontId="36" fillId="0" borderId="41" xfId="68" applyNumberFormat="1" applyFont="1" applyBorder="1" applyProtection="1">
      <alignment horizontal="left" vertical="top" wrapText="1"/>
    </xf>
    <xf numFmtId="0" fontId="36" fillId="0" borderId="40" xfId="68" applyNumberFormat="1" applyFont="1" applyBorder="1" applyProtection="1">
      <alignment horizontal="left" vertical="top" wrapText="1"/>
    </xf>
    <xf numFmtId="0" fontId="31" fillId="0" borderId="6" xfId="68" applyNumberFormat="1" applyFont="1" applyBorder="1" applyProtection="1">
      <alignment horizontal="left" vertical="top" wrapText="1"/>
    </xf>
    <xf numFmtId="0" fontId="36" fillId="0" borderId="4" xfId="65" applyNumberFormat="1" applyFont="1" applyFill="1" applyProtection="1">
      <alignment horizontal="center" vertical="top"/>
    </xf>
    <xf numFmtId="0" fontId="3" fillId="0" borderId="6" xfId="68" applyNumberFormat="1" applyFont="1" applyBorder="1" applyProtection="1">
      <alignment horizontal="left" vertical="top" wrapText="1"/>
    </xf>
    <xf numFmtId="43" fontId="27" fillId="0" borderId="11" xfId="125" applyFont="1" applyBorder="1" applyAlignment="1" applyProtection="1">
      <alignment horizontal="center"/>
    </xf>
    <xf numFmtId="43" fontId="27" fillId="2" borderId="11" xfId="125" applyFont="1" applyFill="1" applyBorder="1" applyAlignment="1" applyProtection="1">
      <alignment horizontal="center"/>
    </xf>
    <xf numFmtId="0" fontId="3" fillId="0" borderId="18" xfId="3" applyNumberFormat="1" applyFont="1" applyBorder="1" applyProtection="1"/>
    <xf numFmtId="164" fontId="40" fillId="0" borderId="39" xfId="68" applyNumberFormat="1" applyFont="1" applyBorder="1" applyProtection="1">
      <alignment horizontal="left" vertical="top" wrapText="1"/>
    </xf>
    <xf numFmtId="164" fontId="40" fillId="0" borderId="41" xfId="68" applyNumberFormat="1" applyFont="1" applyBorder="1" applyProtection="1">
      <alignment horizontal="left" vertical="top" wrapText="1"/>
    </xf>
    <xf numFmtId="164" fontId="40" fillId="0" borderId="39" xfId="70" applyNumberFormat="1" applyFont="1" applyBorder="1" applyProtection="1">
      <alignment vertical="top" wrapText="1"/>
    </xf>
    <xf numFmtId="164" fontId="40" fillId="0" borderId="40" xfId="70" applyNumberFormat="1" applyFont="1" applyBorder="1" applyProtection="1">
      <alignment vertical="top" wrapText="1"/>
    </xf>
    <xf numFmtId="164" fontId="40" fillId="0" borderId="41" xfId="70" applyNumberFormat="1" applyFont="1" applyBorder="1" applyProtection="1">
      <alignment vertical="top" wrapText="1"/>
    </xf>
    <xf numFmtId="164" fontId="40" fillId="0" borderId="36" xfId="68" applyNumberFormat="1" applyFont="1" applyBorder="1" applyProtection="1">
      <alignment horizontal="left" vertical="top" wrapText="1"/>
    </xf>
    <xf numFmtId="164" fontId="40" fillId="0" borderId="37" xfId="68" applyNumberFormat="1" applyFont="1" applyBorder="1" applyProtection="1">
      <alignment horizontal="left" vertical="top" wrapText="1"/>
    </xf>
    <xf numFmtId="164" fontId="40" fillId="0" borderId="38" xfId="68" applyNumberFormat="1" applyFont="1" applyBorder="1" applyProtection="1">
      <alignment horizontal="left" vertical="top" wrapText="1"/>
    </xf>
    <xf numFmtId="164" fontId="40" fillId="0" borderId="40" xfId="68" applyNumberFormat="1" applyFont="1" applyBorder="1" applyProtection="1">
      <alignment horizontal="left" vertical="top" wrapText="1"/>
    </xf>
    <xf numFmtId="164" fontId="41" fillId="0" borderId="39" xfId="68" applyNumberFormat="1" applyFont="1" applyBorder="1" applyProtection="1">
      <alignment horizontal="left" vertical="top" wrapText="1"/>
    </xf>
    <xf numFmtId="164" fontId="41" fillId="0" borderId="41" xfId="68" applyNumberFormat="1" applyFont="1" applyBorder="1" applyProtection="1">
      <alignment horizontal="left" vertical="top" wrapText="1"/>
    </xf>
    <xf numFmtId="164" fontId="41" fillId="0" borderId="40" xfId="68" applyNumberFormat="1" applyFont="1" applyBorder="1" applyProtection="1">
      <alignment horizontal="left" vertical="top" wrapText="1"/>
    </xf>
    <xf numFmtId="164" fontId="43" fillId="0" borderId="6" xfId="68" applyNumberFormat="1" applyFont="1" applyBorder="1" applyProtection="1">
      <alignment horizontal="left" vertical="top" wrapText="1"/>
    </xf>
    <xf numFmtId="164" fontId="40" fillId="0" borderId="6" xfId="68" applyNumberFormat="1" applyFont="1" applyBorder="1" applyProtection="1">
      <alignment horizontal="left" vertical="top" wrapText="1"/>
    </xf>
    <xf numFmtId="49" fontId="3" fillId="0" borderId="4" xfId="56" applyNumberFormat="1" applyFont="1" applyProtection="1">
      <alignment horizontal="center" vertical="center" wrapText="1"/>
    </xf>
    <xf numFmtId="49" fontId="3" fillId="0" borderId="4" xfId="56" applyFont="1" applyProtection="1">
      <alignment horizontal="center" vertical="center" wrapText="1"/>
      <protection locked="0"/>
    </xf>
    <xf numFmtId="0" fontId="36" fillId="0" borderId="23" xfId="0" applyFont="1" applyFill="1" applyBorder="1" applyAlignment="1">
      <alignment horizontal="center" vertical="center" wrapText="1"/>
    </xf>
    <xf numFmtId="4" fontId="3" fillId="5" borderId="4" xfId="67" applyNumberFormat="1" applyFont="1" applyFill="1" applyProtection="1">
      <alignment vertical="top" wrapText="1"/>
    </xf>
    <xf numFmtId="4" fontId="3" fillId="7" borderId="4" xfId="67" applyNumberFormat="1" applyFont="1" applyFill="1" applyProtection="1">
      <alignment vertical="top" wrapText="1"/>
    </xf>
    <xf numFmtId="164" fontId="3" fillId="0" borderId="39" xfId="73" applyNumberFormat="1" applyFont="1" applyBorder="1" applyAlignment="1" applyProtection="1">
      <alignment vertical="top" wrapText="1"/>
    </xf>
    <xf numFmtId="164" fontId="3" fillId="0" borderId="40" xfId="73" applyNumberFormat="1" applyFont="1" applyBorder="1" applyProtection="1">
      <alignment vertical="top"/>
    </xf>
    <xf numFmtId="164" fontId="3" fillId="0" borderId="41" xfId="73" applyNumberFormat="1" applyFont="1" applyBorder="1" applyProtection="1">
      <alignment vertical="top"/>
    </xf>
    <xf numFmtId="4" fontId="3" fillId="0" borderId="6" xfId="74" applyNumberFormat="1" applyFont="1" applyBorder="1" applyProtection="1">
      <alignment vertical="top" wrapText="1"/>
    </xf>
    <xf numFmtId="164" fontId="2" fillId="0" borderId="40" xfId="80" applyNumberFormat="1" applyFont="1" applyBorder="1" applyProtection="1">
      <alignment vertical="top"/>
    </xf>
    <xf numFmtId="164" fontId="4" fillId="8" borderId="41" xfId="73" applyNumberFormat="1" applyFont="1" applyFill="1" applyBorder="1" applyProtection="1">
      <alignment vertical="top"/>
    </xf>
    <xf numFmtId="4" fontId="3" fillId="6" borderId="4" xfId="67" applyNumberFormat="1" applyFont="1" applyFill="1" applyProtection="1">
      <alignment vertical="top" wrapText="1"/>
    </xf>
    <xf numFmtId="4" fontId="3" fillId="7" borderId="3" xfId="67" applyNumberFormat="1" applyFont="1" applyFill="1" applyBorder="1" applyProtection="1">
      <alignment vertical="top" wrapText="1"/>
    </xf>
    <xf numFmtId="4" fontId="3" fillId="7" borderId="3" xfId="74" applyNumberFormat="1" applyFont="1" applyFill="1" applyProtection="1">
      <alignment vertical="top" wrapText="1"/>
    </xf>
    <xf numFmtId="4" fontId="3" fillId="0" borderId="4" xfId="67" applyNumberFormat="1" applyFont="1" applyProtection="1">
      <alignment vertical="top" wrapText="1"/>
    </xf>
    <xf numFmtId="49" fontId="31" fillId="0" borderId="22" xfId="71" applyNumberFormat="1" applyFont="1" applyFill="1" applyBorder="1" applyProtection="1">
      <alignment horizontal="center" vertical="top" wrapText="1"/>
    </xf>
  </cellXfs>
  <cellStyles count="128">
    <cellStyle name="br" xfId="98"/>
    <cellStyle name="col" xfId="97"/>
    <cellStyle name="st105" xfId="126"/>
    <cellStyle name="st108" xfId="127"/>
    <cellStyle name="st110" xfId="24"/>
    <cellStyle name="st111" xfId="121"/>
    <cellStyle name="st112" xfId="77"/>
    <cellStyle name="st113" xfId="78"/>
    <cellStyle name="st114" xfId="122"/>
    <cellStyle name="st115" xfId="123"/>
    <cellStyle name="st116" xfId="72"/>
    <cellStyle name="st117" xfId="64"/>
    <cellStyle name="st118" xfId="67"/>
    <cellStyle name="st119" xfId="69"/>
    <cellStyle name="st120" xfId="70"/>
    <cellStyle name="st121" xfId="71"/>
    <cellStyle name="st122" xfId="74"/>
    <cellStyle name="style0" xfId="99"/>
    <cellStyle name="td" xfId="100"/>
    <cellStyle name="tr" xfId="96"/>
    <cellStyle name="xl100" xfId="53"/>
    <cellStyle name="xl101" xfId="61"/>
    <cellStyle name="xl102" xfId="65"/>
    <cellStyle name="xl103" xfId="83"/>
    <cellStyle name="xl104" xfId="118"/>
    <cellStyle name="xl105" xfId="87"/>
    <cellStyle name="xl106" xfId="90"/>
    <cellStyle name="xl107" xfId="93"/>
    <cellStyle name="xl108" xfId="91"/>
    <cellStyle name="xl109" xfId="84"/>
    <cellStyle name="xl110" xfId="89"/>
    <cellStyle name="xl111" xfId="92"/>
    <cellStyle name="xl112" xfId="94"/>
    <cellStyle name="xl113" xfId="95"/>
    <cellStyle name="xl114" xfId="54"/>
    <cellStyle name="xl115" xfId="48"/>
    <cellStyle name="xl116" xfId="56"/>
    <cellStyle name="xl117" xfId="62"/>
    <cellStyle name="xl118" xfId="66"/>
    <cellStyle name="xl119" xfId="73"/>
    <cellStyle name="xl120" xfId="49"/>
    <cellStyle name="xl121" xfId="58"/>
    <cellStyle name="xl122" xfId="46"/>
    <cellStyle name="xl123" xfId="57"/>
    <cellStyle name="xl124" xfId="119"/>
    <cellStyle name="xl125" xfId="120"/>
    <cellStyle name="xl21" xfId="101"/>
    <cellStyle name="xl22" xfId="1"/>
    <cellStyle name="xl23" xfId="7"/>
    <cellStyle name="xl24" xfId="18"/>
    <cellStyle name="xl25" xfId="25"/>
    <cellStyle name="xl26" xfId="27"/>
    <cellStyle name="xl27" xfId="31"/>
    <cellStyle name="xl28" xfId="32"/>
    <cellStyle name="xl29" xfId="34"/>
    <cellStyle name="xl30" xfId="36"/>
    <cellStyle name="xl31" xfId="102"/>
    <cellStyle name="xl32" xfId="75"/>
    <cellStyle name="xl33" xfId="103"/>
    <cellStyle name="xl34" xfId="38"/>
    <cellStyle name="xl35" xfId="21"/>
    <cellStyle name="xl36" xfId="104"/>
    <cellStyle name="xl37" xfId="2"/>
    <cellStyle name="xl38" xfId="8"/>
    <cellStyle name="xl39" xfId="19"/>
    <cellStyle name="xl40" xfId="23"/>
    <cellStyle name="xl41" xfId="26"/>
    <cellStyle name="xl42" xfId="28"/>
    <cellStyle name="xl43" xfId="76"/>
    <cellStyle name="xl44" xfId="105"/>
    <cellStyle name="xl45" xfId="106"/>
    <cellStyle name="xl46" xfId="39"/>
    <cellStyle name="xl47" xfId="9"/>
    <cellStyle name="xl48" xfId="3"/>
    <cellStyle name="xl49" xfId="14"/>
    <cellStyle name="xl50" xfId="29"/>
    <cellStyle name="xl51" xfId="37"/>
    <cellStyle name="xl52" xfId="107"/>
    <cellStyle name="xl53" xfId="108"/>
    <cellStyle name="xl54" xfId="109"/>
    <cellStyle name="xl55" xfId="40"/>
    <cellStyle name="xl56" xfId="20"/>
    <cellStyle name="xl57" xfId="79"/>
    <cellStyle name="xl58" xfId="110"/>
    <cellStyle name="xl59" xfId="43"/>
    <cellStyle name="xl60" xfId="33"/>
    <cellStyle name="xl61" xfId="44"/>
    <cellStyle name="xl62" xfId="111"/>
    <cellStyle name="xl63" xfId="41"/>
    <cellStyle name="xl64" xfId="10"/>
    <cellStyle name="xl65" xfId="45"/>
    <cellStyle name="xl66" xfId="42"/>
    <cellStyle name="xl67" xfId="15"/>
    <cellStyle name="xl68" xfId="16"/>
    <cellStyle name="xl69" xfId="22"/>
    <cellStyle name="xl70" xfId="112"/>
    <cellStyle name="xl71" xfId="80"/>
    <cellStyle name="xl72" xfId="113"/>
    <cellStyle name="xl73" xfId="30"/>
    <cellStyle name="xl74" xfId="11"/>
    <cellStyle name="xl75" xfId="4"/>
    <cellStyle name="xl76" xfId="12"/>
    <cellStyle name="xl77" xfId="13"/>
    <cellStyle name="xl78" xfId="17"/>
    <cellStyle name="xl79" xfId="35"/>
    <cellStyle name="xl80" xfId="5"/>
    <cellStyle name="xl81" xfId="6"/>
    <cellStyle name="xl82" xfId="114"/>
    <cellStyle name="xl83" xfId="115"/>
    <cellStyle name="xl84" xfId="50"/>
    <cellStyle name="xl85" xfId="51"/>
    <cellStyle name="xl86" xfId="47"/>
    <cellStyle name="xl87" xfId="55"/>
    <cellStyle name="xl88" xfId="59"/>
    <cellStyle name="xl89" xfId="63"/>
    <cellStyle name="xl90" xfId="68"/>
    <cellStyle name="xl91" xfId="81"/>
    <cellStyle name="xl92" xfId="85"/>
    <cellStyle name="xl93" xfId="52"/>
    <cellStyle name="xl94" xfId="60"/>
    <cellStyle name="xl95" xfId="116"/>
    <cellStyle name="xl96" xfId="117"/>
    <cellStyle name="xl97" xfId="82"/>
    <cellStyle name="xl98" xfId="86"/>
    <cellStyle name="xl99" xfId="88"/>
    <cellStyle name="Обычный" xfId="0" builtinId="0"/>
    <cellStyle name="Обычный 2" xfId="124"/>
    <cellStyle name="Финансовый" xfId="125" builtin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X112"/>
  <sheetViews>
    <sheetView tabSelected="1" zoomScale="75" zoomScaleNormal="75" zoomScaleSheetLayoutView="75" workbookViewId="0">
      <pane xSplit="2" ySplit="20" topLeftCell="AH21" activePane="bottomRight" state="frozen"/>
      <selection pane="topRight" activeCell="C1" sqref="C1"/>
      <selection pane="bottomLeft" activeCell="A21" sqref="A21"/>
      <selection pane="bottomRight" activeCell="AR10" sqref="AR10:AV10"/>
    </sheetView>
  </sheetViews>
  <sheetFormatPr defaultColWidth="9.140625" defaultRowHeight="15"/>
  <cols>
    <col min="1" max="1" width="44.5703125" style="1" customWidth="1"/>
    <col min="2" max="2" width="5.28515625" style="1" customWidth="1"/>
    <col min="3" max="3" width="29.42578125" style="29" customWidth="1"/>
    <col min="4" max="4" width="21.85546875" style="29" customWidth="1"/>
    <col min="5" max="5" width="15.85546875" style="29" customWidth="1"/>
    <col min="6" max="6" width="31.42578125" style="29" customWidth="1"/>
    <col min="7" max="7" width="13.28515625" style="29" customWidth="1"/>
    <col min="8" max="8" width="17" style="29" customWidth="1"/>
    <col min="9" max="9" width="8.140625" style="29" customWidth="1"/>
    <col min="10" max="10" width="26.140625" style="29" customWidth="1"/>
    <col min="11" max="12" width="15.28515625" style="29" customWidth="1"/>
    <col min="13" max="13" width="9.5703125" style="29" customWidth="1"/>
    <col min="14" max="14" width="10.42578125" style="29" customWidth="1"/>
    <col min="15" max="15" width="10.140625" style="29" customWidth="1"/>
    <col min="16" max="17" width="8.140625" style="29" customWidth="1"/>
    <col min="18" max="18" width="9.85546875" style="29" customWidth="1"/>
    <col min="19" max="20" width="8.42578125" style="29" customWidth="1"/>
    <col min="21" max="21" width="10.7109375" style="29" customWidth="1"/>
    <col min="22" max="22" width="10.42578125" style="29" customWidth="1"/>
    <col min="23" max="23" width="24.140625" style="29" customWidth="1"/>
    <col min="24" max="24" width="15.28515625" style="29" customWidth="1"/>
    <col min="25" max="25" width="15.85546875" style="29" customWidth="1"/>
    <col min="26" max="26" width="27.28515625" style="29" customWidth="1"/>
    <col min="27" max="27" width="13" style="29" customWidth="1"/>
    <col min="28" max="28" width="15" style="29" customWidth="1"/>
    <col min="29" max="29" width="83.85546875" style="29" customWidth="1"/>
    <col min="30" max="30" width="12.85546875" style="29" customWidth="1"/>
    <col min="31" max="31" width="12.28515625" style="29" customWidth="1"/>
    <col min="32" max="32" width="6" style="29" customWidth="1"/>
    <col min="33" max="33" width="7.85546875" style="29" customWidth="1"/>
    <col min="34" max="34" width="11.7109375" style="1" customWidth="1"/>
    <col min="35" max="35" width="9.7109375" style="1" customWidth="1"/>
    <col min="36" max="41" width="8.140625" style="1" customWidth="1"/>
    <col min="42" max="42" width="11.42578125" style="1" customWidth="1"/>
    <col min="43" max="43" width="10.28515625" style="1" customWidth="1"/>
    <col min="44" max="44" width="9.85546875" style="50" customWidth="1"/>
    <col min="45" max="45" width="8.140625" style="50" customWidth="1"/>
    <col min="46" max="46" width="9.7109375" style="50" customWidth="1"/>
    <col min="47" max="47" width="8.140625" style="50" customWidth="1"/>
    <col min="48" max="48" width="9.7109375" style="50" customWidth="1"/>
    <col min="49" max="49" width="9.28515625" style="50" customWidth="1"/>
    <col min="50" max="52" width="8.140625" style="50" customWidth="1"/>
    <col min="53" max="53" width="9" style="50" customWidth="1"/>
    <col min="54" max="54" width="9.7109375" style="50" customWidth="1"/>
    <col min="55" max="57" width="8.140625" style="50" customWidth="1"/>
    <col min="58" max="58" width="9.28515625" style="50" customWidth="1"/>
    <col min="59" max="59" width="10.5703125" style="50" customWidth="1"/>
    <col min="60" max="62" width="8.140625" style="50" customWidth="1"/>
    <col min="63" max="63" width="9.7109375" style="50" customWidth="1"/>
    <col min="64" max="65" width="9.85546875" style="57" customWidth="1"/>
    <col min="66" max="68" width="8.140625" style="57" customWidth="1"/>
    <col min="69" max="71" width="8.140625" style="1" customWidth="1"/>
    <col min="72" max="72" width="11" style="1" customWidth="1"/>
    <col min="73" max="73" width="9.42578125" style="1" customWidth="1"/>
    <col min="74" max="74" width="10.7109375" style="61" customWidth="1"/>
    <col min="75" max="75" width="8.140625" style="61" customWidth="1"/>
    <col min="76" max="76" width="9.42578125" style="61" customWidth="1"/>
    <col min="77" max="77" width="8.140625" style="61" customWidth="1"/>
    <col min="78" max="78" width="12.42578125" style="61" customWidth="1"/>
    <col min="79" max="79" width="10.5703125" style="1" customWidth="1"/>
    <col min="80" max="82" width="8.140625" style="1" customWidth="1"/>
    <col min="83" max="83" width="9.7109375" style="1" customWidth="1"/>
    <col min="84" max="84" width="8.85546875" style="1" customWidth="1"/>
    <col min="85" max="87" width="8.140625" style="1" customWidth="1"/>
    <col min="88" max="88" width="9" style="1" customWidth="1"/>
    <col min="89" max="89" width="10.5703125" style="1" customWidth="1"/>
    <col min="90" max="92" width="8.140625" style="1" customWidth="1"/>
    <col min="93" max="93" width="11" style="1" customWidth="1"/>
    <col min="94" max="94" width="11.5703125" style="1" customWidth="1"/>
    <col min="95" max="97" width="8.140625" style="1" customWidth="1"/>
    <col min="98" max="98" width="9.7109375" style="1" customWidth="1"/>
    <col min="99" max="99" width="10.5703125" style="1" customWidth="1"/>
    <col min="100" max="100" width="8.140625" style="1" customWidth="1"/>
    <col min="101" max="101" width="11.85546875" style="1" customWidth="1"/>
    <col min="102" max="102" width="8.140625" style="1" customWidth="1"/>
    <col min="103" max="103" width="9.28515625" style="1" customWidth="1"/>
    <col min="104" max="104" width="10.5703125" style="1" customWidth="1"/>
    <col min="105" max="107" width="8.140625" style="1" customWidth="1"/>
    <col min="108" max="108" width="9.85546875" style="1" customWidth="1"/>
    <col min="109" max="109" width="11" style="1" customWidth="1"/>
    <col min="110" max="112" width="8.140625" style="1" customWidth="1"/>
    <col min="113" max="113" width="9.42578125" style="1" customWidth="1"/>
    <col min="114" max="114" width="9.7109375" style="1" customWidth="1"/>
    <col min="115" max="115" width="8.140625" style="1" customWidth="1"/>
    <col min="116" max="116" width="9.85546875" style="1" customWidth="1"/>
    <col min="117" max="117" width="8.140625" style="1" customWidth="1"/>
    <col min="118" max="118" width="10.140625" style="1" customWidth="1"/>
    <col min="119" max="119" width="9" style="1" customWidth="1"/>
    <col min="120" max="122" width="8.140625" style="1" customWidth="1"/>
    <col min="123" max="123" width="11" style="1" customWidth="1"/>
    <col min="124" max="124" width="12.7109375" style="29" customWidth="1"/>
    <col min="125" max="125" width="9.140625" style="1" customWidth="1"/>
    <col min="126" max="16384" width="9.140625" style="1"/>
  </cols>
  <sheetData>
    <row r="1" spans="1:125" s="29" customFormat="1" ht="12.75" customHeight="1">
      <c r="A1" s="252" t="s">
        <v>131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8"/>
    </row>
    <row r="2" spans="1:125" s="29" customFormat="1" ht="12.7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8"/>
    </row>
    <row r="3" spans="1:125" ht="12.75" customHeight="1">
      <c r="A3" s="253" t="s">
        <v>240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
    </row>
    <row r="4" spans="1:125" ht="15" customHeight="1">
      <c r="A4" s="3"/>
      <c r="B4" s="2"/>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
      <c r="AI4" s="2"/>
      <c r="AJ4" s="2"/>
      <c r="AK4" s="2"/>
      <c r="AL4" s="2"/>
      <c r="AM4" s="2"/>
      <c r="AN4" s="2"/>
      <c r="AO4" s="2"/>
      <c r="AP4" s="2"/>
      <c r="AQ4" s="2"/>
      <c r="AR4" s="49"/>
      <c r="AS4" s="49"/>
      <c r="AT4" s="49"/>
      <c r="AU4" s="49"/>
      <c r="AV4" s="49"/>
      <c r="AW4" s="49"/>
      <c r="AX4" s="49"/>
      <c r="AY4" s="49"/>
      <c r="AZ4" s="49"/>
      <c r="BA4" s="49"/>
      <c r="BB4" s="49"/>
      <c r="BC4" s="49"/>
      <c r="BD4" s="49"/>
      <c r="BE4" s="49"/>
      <c r="BF4" s="49"/>
      <c r="BG4" s="49"/>
      <c r="BH4" s="49"/>
      <c r="BI4" s="49"/>
      <c r="BJ4" s="49"/>
      <c r="BK4" s="49"/>
      <c r="BL4" s="54"/>
      <c r="BM4" s="54"/>
      <c r="BN4" s="54"/>
      <c r="BO4" s="54"/>
      <c r="BP4" s="54"/>
      <c r="BQ4" s="2"/>
      <c r="BR4" s="2"/>
      <c r="BS4" s="2"/>
      <c r="BT4" s="2"/>
      <c r="BU4" s="2"/>
      <c r="BV4" s="58"/>
      <c r="BW4" s="58"/>
      <c r="BX4" s="58"/>
      <c r="BY4" s="58"/>
      <c r="BZ4" s="58"/>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8"/>
      <c r="DU4" s="2"/>
    </row>
    <row r="5" spans="1:125" ht="15" customHeight="1">
      <c r="A5" s="4" t="s">
        <v>31</v>
      </c>
      <c r="B5" s="2"/>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
      <c r="AI5" s="2"/>
      <c r="AJ5" s="2"/>
      <c r="AK5" s="2"/>
      <c r="AL5" s="2"/>
      <c r="AM5" s="2"/>
      <c r="AN5" s="2"/>
      <c r="AO5" s="2"/>
      <c r="AP5" s="2"/>
      <c r="AQ5" s="2"/>
      <c r="AR5" s="49"/>
      <c r="AS5" s="49"/>
      <c r="AT5" s="49"/>
      <c r="AU5" s="49"/>
      <c r="AV5" s="49"/>
      <c r="AW5" s="49"/>
      <c r="AX5" s="49"/>
      <c r="AY5" s="49"/>
      <c r="AZ5" s="49"/>
      <c r="BA5" s="49"/>
      <c r="BB5" s="49"/>
      <c r="BC5" s="49"/>
      <c r="BD5" s="49"/>
      <c r="BE5" s="49"/>
      <c r="BF5" s="49"/>
      <c r="BG5" s="49"/>
      <c r="BH5" s="49"/>
      <c r="BI5" s="49"/>
      <c r="BJ5" s="49"/>
      <c r="BK5" s="49"/>
      <c r="BL5" s="54"/>
      <c r="BM5" s="54"/>
      <c r="BN5" s="54"/>
      <c r="BO5" s="54"/>
      <c r="BP5" s="54"/>
      <c r="BQ5" s="2"/>
      <c r="BR5" s="2"/>
      <c r="BS5" s="2"/>
      <c r="BT5" s="2"/>
      <c r="BU5" s="2"/>
      <c r="BV5" s="58"/>
      <c r="BW5" s="58"/>
      <c r="BX5" s="58"/>
      <c r="BY5" s="58"/>
      <c r="BZ5" s="58"/>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8"/>
      <c r="DU5" s="2"/>
    </row>
    <row r="6" spans="1:125" s="145" customFormat="1" ht="15" customHeight="1">
      <c r="A6" s="140"/>
      <c r="B6" s="140"/>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141">
        <f>60377.7-AH18</f>
        <v>0</v>
      </c>
      <c r="AI6" s="141">
        <f>57000.8-AI18</f>
        <v>0</v>
      </c>
      <c r="AJ6" s="140"/>
      <c r="AK6" s="140"/>
      <c r="AL6" s="140"/>
      <c r="AM6" s="140"/>
      <c r="AN6" s="140"/>
      <c r="AO6" s="140"/>
      <c r="AP6" s="140"/>
      <c r="AQ6" s="140"/>
      <c r="AR6" s="142"/>
      <c r="AS6" s="142"/>
      <c r="AT6" s="142"/>
      <c r="AU6" s="142"/>
      <c r="AV6" s="142"/>
      <c r="AW6" s="142"/>
      <c r="AX6" s="142"/>
      <c r="AY6" s="142"/>
      <c r="AZ6" s="142"/>
      <c r="BA6" s="142"/>
      <c r="BB6" s="142"/>
      <c r="BC6" s="142"/>
      <c r="BD6" s="142"/>
      <c r="BE6" s="142"/>
      <c r="BF6" s="142"/>
      <c r="BG6" s="142"/>
      <c r="BH6" s="142"/>
      <c r="BI6" s="142"/>
      <c r="BJ6" s="142"/>
      <c r="BK6" s="142"/>
      <c r="BL6" s="143">
        <f>55678.4-BL18</f>
        <v>0</v>
      </c>
      <c r="BM6" s="143">
        <f>52396.9-BM18</f>
        <v>0</v>
      </c>
      <c r="BN6" s="144"/>
      <c r="BO6" s="144"/>
      <c r="BP6" s="144"/>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2"/>
      <c r="DA6" s="140"/>
      <c r="DB6" s="140"/>
      <c r="DC6" s="140"/>
      <c r="DD6" s="140"/>
      <c r="DE6" s="140"/>
      <c r="DF6" s="140"/>
      <c r="DG6" s="140"/>
      <c r="DH6" s="140"/>
      <c r="DI6" s="140"/>
      <c r="DJ6" s="140"/>
      <c r="DK6" s="140"/>
      <c r="DL6" s="140"/>
      <c r="DM6" s="140"/>
      <c r="DN6" s="140"/>
      <c r="DO6" s="140"/>
      <c r="DP6" s="140"/>
      <c r="DQ6" s="140"/>
      <c r="DR6" s="140"/>
      <c r="DS6" s="140"/>
      <c r="DT6" s="304"/>
      <c r="DU6" s="140"/>
    </row>
    <row r="7" spans="1:125" s="100" customFormat="1" ht="12">
      <c r="A7" s="254" t="s">
        <v>8</v>
      </c>
      <c r="B7" s="239" t="s">
        <v>0</v>
      </c>
      <c r="C7" s="305" t="s">
        <v>1</v>
      </c>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7"/>
      <c r="AD7" s="308"/>
      <c r="AE7" s="309"/>
      <c r="AF7" s="305" t="s">
        <v>2</v>
      </c>
      <c r="AG7" s="310" t="s">
        <v>3</v>
      </c>
      <c r="AH7" s="206" t="s">
        <v>4</v>
      </c>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8"/>
      <c r="BL7" s="206" t="s">
        <v>32</v>
      </c>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8"/>
      <c r="CP7" s="206" t="s">
        <v>33</v>
      </c>
      <c r="CQ7" s="207"/>
      <c r="CR7" s="207"/>
      <c r="CS7" s="207"/>
      <c r="CT7" s="207"/>
      <c r="CU7" s="207"/>
      <c r="CV7" s="207"/>
      <c r="CW7" s="207"/>
      <c r="CX7" s="207"/>
      <c r="CY7" s="207"/>
      <c r="CZ7" s="207"/>
      <c r="DA7" s="207"/>
      <c r="DB7" s="207"/>
      <c r="DC7" s="207"/>
      <c r="DD7" s="208"/>
      <c r="DE7" s="197" t="s">
        <v>34</v>
      </c>
      <c r="DF7" s="198"/>
      <c r="DG7" s="198"/>
      <c r="DH7" s="198"/>
      <c r="DI7" s="198"/>
      <c r="DJ7" s="198"/>
      <c r="DK7" s="198"/>
      <c r="DL7" s="198"/>
      <c r="DM7" s="198"/>
      <c r="DN7" s="198"/>
      <c r="DO7" s="198"/>
      <c r="DP7" s="198"/>
      <c r="DQ7" s="198"/>
      <c r="DR7" s="198"/>
      <c r="DS7" s="199"/>
      <c r="DT7" s="356" t="s">
        <v>5</v>
      </c>
      <c r="DU7" s="99"/>
    </row>
    <row r="8" spans="1:125" s="100" customFormat="1" ht="12">
      <c r="A8" s="255"/>
      <c r="B8" s="240"/>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11"/>
      <c r="AD8" s="312"/>
      <c r="AE8" s="313"/>
      <c r="AF8" s="306"/>
      <c r="AG8" s="314"/>
      <c r="AH8" s="212"/>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4"/>
      <c r="BL8" s="212"/>
      <c r="BM8" s="213"/>
      <c r="BN8" s="213"/>
      <c r="BO8" s="213"/>
      <c r="BP8" s="213"/>
      <c r="BQ8" s="213"/>
      <c r="BR8" s="213"/>
      <c r="BS8" s="213"/>
      <c r="BT8" s="213"/>
      <c r="BU8" s="213"/>
      <c r="BV8" s="213"/>
      <c r="BW8" s="213"/>
      <c r="BX8" s="213"/>
      <c r="BY8" s="213"/>
      <c r="BZ8" s="213"/>
      <c r="CA8" s="213"/>
      <c r="CB8" s="213"/>
      <c r="CC8" s="213"/>
      <c r="CD8" s="213"/>
      <c r="CE8" s="213"/>
      <c r="CF8" s="213"/>
      <c r="CG8" s="213"/>
      <c r="CH8" s="213"/>
      <c r="CI8" s="213"/>
      <c r="CJ8" s="213"/>
      <c r="CK8" s="213"/>
      <c r="CL8" s="213"/>
      <c r="CM8" s="213"/>
      <c r="CN8" s="213"/>
      <c r="CO8" s="214"/>
      <c r="CP8" s="212"/>
      <c r="CQ8" s="213"/>
      <c r="CR8" s="213"/>
      <c r="CS8" s="213"/>
      <c r="CT8" s="213"/>
      <c r="CU8" s="213"/>
      <c r="CV8" s="213"/>
      <c r="CW8" s="213"/>
      <c r="CX8" s="213"/>
      <c r="CY8" s="213"/>
      <c r="CZ8" s="213"/>
      <c r="DA8" s="213"/>
      <c r="DB8" s="213"/>
      <c r="DC8" s="213"/>
      <c r="DD8" s="214"/>
      <c r="DE8" s="200"/>
      <c r="DF8" s="201"/>
      <c r="DG8" s="201"/>
      <c r="DH8" s="201"/>
      <c r="DI8" s="201"/>
      <c r="DJ8" s="201"/>
      <c r="DK8" s="201"/>
      <c r="DL8" s="201"/>
      <c r="DM8" s="201"/>
      <c r="DN8" s="201"/>
      <c r="DO8" s="201"/>
      <c r="DP8" s="201"/>
      <c r="DQ8" s="201"/>
      <c r="DR8" s="201"/>
      <c r="DS8" s="202"/>
      <c r="DT8" s="357"/>
      <c r="DU8" s="99"/>
    </row>
    <row r="9" spans="1:125" s="100" customFormat="1" ht="12.75">
      <c r="A9" s="255"/>
      <c r="B9" s="240"/>
      <c r="C9" s="305" t="s">
        <v>6</v>
      </c>
      <c r="D9" s="306"/>
      <c r="E9" s="306"/>
      <c r="F9" s="306"/>
      <c r="G9" s="306"/>
      <c r="H9" s="306"/>
      <c r="I9" s="306"/>
      <c r="J9" s="306"/>
      <c r="K9" s="306"/>
      <c r="L9" s="306"/>
      <c r="M9" s="306"/>
      <c r="N9" s="306"/>
      <c r="O9" s="306"/>
      <c r="P9" s="306"/>
      <c r="Q9" s="306"/>
      <c r="R9" s="306"/>
      <c r="S9" s="306"/>
      <c r="T9" s="306"/>
      <c r="U9" s="306"/>
      <c r="V9" s="306"/>
      <c r="W9" s="305" t="s">
        <v>7</v>
      </c>
      <c r="X9" s="306"/>
      <c r="Y9" s="306"/>
      <c r="Z9" s="306"/>
      <c r="AA9" s="306"/>
      <c r="AB9" s="306"/>
      <c r="AC9" s="315" t="s">
        <v>132</v>
      </c>
      <c r="AD9" s="316"/>
      <c r="AE9" s="317"/>
      <c r="AF9" s="306"/>
      <c r="AG9" s="314"/>
      <c r="AH9" s="212"/>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4"/>
      <c r="BL9" s="215"/>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7"/>
      <c r="CP9" s="215"/>
      <c r="CQ9" s="216"/>
      <c r="CR9" s="216"/>
      <c r="CS9" s="216"/>
      <c r="CT9" s="216"/>
      <c r="CU9" s="216"/>
      <c r="CV9" s="216"/>
      <c r="CW9" s="216"/>
      <c r="CX9" s="216"/>
      <c r="CY9" s="216"/>
      <c r="CZ9" s="216"/>
      <c r="DA9" s="216"/>
      <c r="DB9" s="216"/>
      <c r="DC9" s="216"/>
      <c r="DD9" s="217"/>
      <c r="DE9" s="203"/>
      <c r="DF9" s="204"/>
      <c r="DG9" s="204"/>
      <c r="DH9" s="204"/>
      <c r="DI9" s="204"/>
      <c r="DJ9" s="204"/>
      <c r="DK9" s="204"/>
      <c r="DL9" s="204"/>
      <c r="DM9" s="204"/>
      <c r="DN9" s="204"/>
      <c r="DO9" s="204"/>
      <c r="DP9" s="204"/>
      <c r="DQ9" s="204"/>
      <c r="DR9" s="204"/>
      <c r="DS9" s="205"/>
      <c r="DT9" s="357"/>
      <c r="DU9" s="99"/>
    </row>
    <row r="10" spans="1:125" s="100" customFormat="1" ht="33.75" customHeight="1">
      <c r="A10" s="255"/>
      <c r="B10" s="240"/>
      <c r="C10" s="318" t="s">
        <v>9</v>
      </c>
      <c r="D10" s="319"/>
      <c r="E10" s="319"/>
      <c r="F10" s="305" t="s">
        <v>10</v>
      </c>
      <c r="G10" s="306"/>
      <c r="H10" s="306"/>
      <c r="I10" s="306"/>
      <c r="J10" s="305" t="s">
        <v>11</v>
      </c>
      <c r="K10" s="306"/>
      <c r="L10" s="306"/>
      <c r="M10" s="320" t="s">
        <v>12</v>
      </c>
      <c r="N10" s="321"/>
      <c r="O10" s="321"/>
      <c r="P10" s="321"/>
      <c r="Q10" s="305" t="s">
        <v>13</v>
      </c>
      <c r="R10" s="306"/>
      <c r="S10" s="306"/>
      <c r="T10" s="305" t="s">
        <v>14</v>
      </c>
      <c r="U10" s="306"/>
      <c r="V10" s="306"/>
      <c r="W10" s="305" t="s">
        <v>15</v>
      </c>
      <c r="X10" s="306"/>
      <c r="Y10" s="306"/>
      <c r="Z10" s="305" t="s">
        <v>16</v>
      </c>
      <c r="AA10" s="306"/>
      <c r="AB10" s="306"/>
      <c r="AC10" s="305" t="s">
        <v>133</v>
      </c>
      <c r="AD10" s="306"/>
      <c r="AE10" s="306"/>
      <c r="AF10" s="306"/>
      <c r="AG10" s="314"/>
      <c r="AH10" s="222" t="s">
        <v>268</v>
      </c>
      <c r="AI10" s="222"/>
      <c r="AJ10" s="222"/>
      <c r="AK10" s="222"/>
      <c r="AL10" s="222"/>
      <c r="AM10" s="222"/>
      <c r="AN10" s="222"/>
      <c r="AO10" s="222"/>
      <c r="AP10" s="222"/>
      <c r="AQ10" s="222"/>
      <c r="AR10" s="218" t="s">
        <v>269</v>
      </c>
      <c r="AS10" s="219"/>
      <c r="AT10" s="219"/>
      <c r="AU10" s="219"/>
      <c r="AV10" s="220"/>
      <c r="AW10" s="221" t="s">
        <v>270</v>
      </c>
      <c r="AX10" s="219"/>
      <c r="AY10" s="219"/>
      <c r="AZ10" s="219"/>
      <c r="BA10" s="220"/>
      <c r="BB10" s="221" t="s">
        <v>35</v>
      </c>
      <c r="BC10" s="219"/>
      <c r="BD10" s="219"/>
      <c r="BE10" s="219"/>
      <c r="BF10" s="219"/>
      <c r="BG10" s="219"/>
      <c r="BH10" s="219"/>
      <c r="BI10" s="219"/>
      <c r="BJ10" s="219"/>
      <c r="BK10" s="220"/>
      <c r="BL10" s="222" t="s">
        <v>268</v>
      </c>
      <c r="BM10" s="222"/>
      <c r="BN10" s="222"/>
      <c r="BO10" s="222"/>
      <c r="BP10" s="222"/>
      <c r="BQ10" s="222"/>
      <c r="BR10" s="222"/>
      <c r="BS10" s="222"/>
      <c r="BT10" s="222"/>
      <c r="BU10" s="222"/>
      <c r="BV10" s="218" t="s">
        <v>269</v>
      </c>
      <c r="BW10" s="219"/>
      <c r="BX10" s="219"/>
      <c r="BY10" s="219"/>
      <c r="BZ10" s="220"/>
      <c r="CA10" s="221" t="s">
        <v>270</v>
      </c>
      <c r="CB10" s="219"/>
      <c r="CC10" s="219"/>
      <c r="CD10" s="219"/>
      <c r="CE10" s="220"/>
      <c r="CF10" s="226" t="s">
        <v>35</v>
      </c>
      <c r="CG10" s="227"/>
      <c r="CH10" s="227"/>
      <c r="CI10" s="227"/>
      <c r="CJ10" s="227"/>
      <c r="CK10" s="227"/>
      <c r="CL10" s="227"/>
      <c r="CM10" s="227"/>
      <c r="CN10" s="227"/>
      <c r="CO10" s="228"/>
      <c r="CP10" s="206" t="s">
        <v>253</v>
      </c>
      <c r="CQ10" s="207"/>
      <c r="CR10" s="207"/>
      <c r="CS10" s="207"/>
      <c r="CT10" s="208"/>
      <c r="CU10" s="206" t="s">
        <v>254</v>
      </c>
      <c r="CV10" s="207"/>
      <c r="CW10" s="207"/>
      <c r="CX10" s="207"/>
      <c r="CY10" s="208"/>
      <c r="CZ10" s="206" t="s">
        <v>255</v>
      </c>
      <c r="DA10" s="207"/>
      <c r="DB10" s="207"/>
      <c r="DC10" s="207"/>
      <c r="DD10" s="208"/>
      <c r="DE10" s="206" t="s">
        <v>253</v>
      </c>
      <c r="DF10" s="207"/>
      <c r="DG10" s="207"/>
      <c r="DH10" s="207"/>
      <c r="DI10" s="208"/>
      <c r="DJ10" s="206" t="s">
        <v>254</v>
      </c>
      <c r="DK10" s="207"/>
      <c r="DL10" s="207"/>
      <c r="DM10" s="207"/>
      <c r="DN10" s="208"/>
      <c r="DO10" s="206" t="s">
        <v>255</v>
      </c>
      <c r="DP10" s="207"/>
      <c r="DQ10" s="207"/>
      <c r="DR10" s="207"/>
      <c r="DS10" s="208"/>
      <c r="DT10" s="357"/>
      <c r="DU10" s="99"/>
    </row>
    <row r="11" spans="1:125" s="100" customFormat="1" ht="48" customHeight="1">
      <c r="A11" s="255"/>
      <c r="B11" s="240"/>
      <c r="C11" s="305" t="s">
        <v>17</v>
      </c>
      <c r="D11" s="305" t="s">
        <v>18</v>
      </c>
      <c r="E11" s="305" t="s">
        <v>19</v>
      </c>
      <c r="F11" s="305" t="s">
        <v>17</v>
      </c>
      <c r="G11" s="305" t="s">
        <v>18</v>
      </c>
      <c r="H11" s="305" t="s">
        <v>19</v>
      </c>
      <c r="I11" s="305" t="s">
        <v>20</v>
      </c>
      <c r="J11" s="305" t="s">
        <v>17</v>
      </c>
      <c r="K11" s="305" t="s">
        <v>21</v>
      </c>
      <c r="L11" s="305" t="s">
        <v>19</v>
      </c>
      <c r="M11" s="305" t="s">
        <v>17</v>
      </c>
      <c r="N11" s="305" t="s">
        <v>21</v>
      </c>
      <c r="O11" s="305" t="s">
        <v>19</v>
      </c>
      <c r="P11" s="305" t="s">
        <v>20</v>
      </c>
      <c r="Q11" s="305" t="s">
        <v>17</v>
      </c>
      <c r="R11" s="305" t="s">
        <v>21</v>
      </c>
      <c r="S11" s="305" t="s">
        <v>19</v>
      </c>
      <c r="T11" s="305" t="s">
        <v>17</v>
      </c>
      <c r="U11" s="305" t="s">
        <v>21</v>
      </c>
      <c r="V11" s="305" t="s">
        <v>19</v>
      </c>
      <c r="W11" s="305" t="s">
        <v>17</v>
      </c>
      <c r="X11" s="305" t="s">
        <v>18</v>
      </c>
      <c r="Y11" s="305" t="s">
        <v>19</v>
      </c>
      <c r="Z11" s="305" t="s">
        <v>17</v>
      </c>
      <c r="AA11" s="305" t="s">
        <v>21</v>
      </c>
      <c r="AB11" s="305" t="s">
        <v>19</v>
      </c>
      <c r="AC11" s="305" t="s">
        <v>17</v>
      </c>
      <c r="AD11" s="305" t="s">
        <v>21</v>
      </c>
      <c r="AE11" s="305" t="s">
        <v>19</v>
      </c>
      <c r="AF11" s="306"/>
      <c r="AG11" s="310" t="s">
        <v>36</v>
      </c>
      <c r="AH11" s="225" t="s">
        <v>208</v>
      </c>
      <c r="AI11" s="225"/>
      <c r="AJ11" s="222" t="s">
        <v>204</v>
      </c>
      <c r="AK11" s="222"/>
      <c r="AL11" s="222" t="s">
        <v>205</v>
      </c>
      <c r="AM11" s="222"/>
      <c r="AN11" s="222" t="s">
        <v>206</v>
      </c>
      <c r="AO11" s="222"/>
      <c r="AP11" s="222" t="s">
        <v>207</v>
      </c>
      <c r="AQ11" s="222"/>
      <c r="AR11" s="222" t="s">
        <v>208</v>
      </c>
      <c r="AS11" s="222" t="s">
        <v>204</v>
      </c>
      <c r="AT11" s="222" t="s">
        <v>205</v>
      </c>
      <c r="AU11" s="222" t="s">
        <v>206</v>
      </c>
      <c r="AV11" s="222" t="s">
        <v>207</v>
      </c>
      <c r="AW11" s="222" t="s">
        <v>208</v>
      </c>
      <c r="AX11" s="222" t="s">
        <v>204</v>
      </c>
      <c r="AY11" s="222" t="s">
        <v>205</v>
      </c>
      <c r="AZ11" s="222" t="s">
        <v>206</v>
      </c>
      <c r="BA11" s="222" t="s">
        <v>207</v>
      </c>
      <c r="BB11" s="229" t="s">
        <v>134</v>
      </c>
      <c r="BC11" s="230"/>
      <c r="BD11" s="230"/>
      <c r="BE11" s="230"/>
      <c r="BF11" s="231"/>
      <c r="BG11" s="232" t="s">
        <v>256</v>
      </c>
      <c r="BH11" s="230"/>
      <c r="BI11" s="230"/>
      <c r="BJ11" s="230"/>
      <c r="BK11" s="231"/>
      <c r="BL11" s="225" t="s">
        <v>208</v>
      </c>
      <c r="BM11" s="225"/>
      <c r="BN11" s="222" t="s">
        <v>204</v>
      </c>
      <c r="BO11" s="222"/>
      <c r="BP11" s="222" t="s">
        <v>205</v>
      </c>
      <c r="BQ11" s="222"/>
      <c r="BR11" s="222" t="s">
        <v>206</v>
      </c>
      <c r="BS11" s="222"/>
      <c r="BT11" s="222" t="s">
        <v>207</v>
      </c>
      <c r="BU11" s="222"/>
      <c r="BV11" s="222" t="s">
        <v>208</v>
      </c>
      <c r="BW11" s="222" t="s">
        <v>204</v>
      </c>
      <c r="BX11" s="222" t="s">
        <v>205</v>
      </c>
      <c r="BY11" s="222" t="s">
        <v>206</v>
      </c>
      <c r="BZ11" s="222" t="s">
        <v>207</v>
      </c>
      <c r="CA11" s="222" t="s">
        <v>208</v>
      </c>
      <c r="CB11" s="222" t="s">
        <v>204</v>
      </c>
      <c r="CC11" s="222" t="s">
        <v>205</v>
      </c>
      <c r="CD11" s="222" t="s">
        <v>206</v>
      </c>
      <c r="CE11" s="222" t="s">
        <v>207</v>
      </c>
      <c r="CF11" s="229" t="s">
        <v>134</v>
      </c>
      <c r="CG11" s="230"/>
      <c r="CH11" s="230"/>
      <c r="CI11" s="230"/>
      <c r="CJ11" s="231"/>
      <c r="CK11" s="232" t="s">
        <v>256</v>
      </c>
      <c r="CL11" s="230"/>
      <c r="CM11" s="230"/>
      <c r="CN11" s="230"/>
      <c r="CO11" s="231"/>
      <c r="CP11" s="209" t="s">
        <v>208</v>
      </c>
      <c r="CQ11" s="194" t="s">
        <v>204</v>
      </c>
      <c r="CR11" s="194" t="s">
        <v>205</v>
      </c>
      <c r="CS11" s="194" t="s">
        <v>206</v>
      </c>
      <c r="CT11" s="194" t="s">
        <v>207</v>
      </c>
      <c r="CU11" s="209" t="s">
        <v>208</v>
      </c>
      <c r="CV11" s="194" t="s">
        <v>204</v>
      </c>
      <c r="CW11" s="194" t="s">
        <v>205</v>
      </c>
      <c r="CX11" s="194" t="s">
        <v>206</v>
      </c>
      <c r="CY11" s="194" t="s">
        <v>207</v>
      </c>
      <c r="CZ11" s="209" t="s">
        <v>208</v>
      </c>
      <c r="DA11" s="194" t="s">
        <v>204</v>
      </c>
      <c r="DB11" s="194" t="s">
        <v>205</v>
      </c>
      <c r="DC11" s="194" t="s">
        <v>206</v>
      </c>
      <c r="DD11" s="194" t="s">
        <v>207</v>
      </c>
      <c r="DE11" s="209" t="s">
        <v>208</v>
      </c>
      <c r="DF11" s="194" t="s">
        <v>204</v>
      </c>
      <c r="DG11" s="194" t="s">
        <v>205</v>
      </c>
      <c r="DH11" s="194" t="s">
        <v>206</v>
      </c>
      <c r="DI11" s="194" t="s">
        <v>207</v>
      </c>
      <c r="DJ11" s="209" t="s">
        <v>208</v>
      </c>
      <c r="DK11" s="194" t="s">
        <v>204</v>
      </c>
      <c r="DL11" s="194" t="s">
        <v>205</v>
      </c>
      <c r="DM11" s="194" t="s">
        <v>206</v>
      </c>
      <c r="DN11" s="194" t="s">
        <v>207</v>
      </c>
      <c r="DO11" s="209" t="s">
        <v>208</v>
      </c>
      <c r="DP11" s="194" t="s">
        <v>204</v>
      </c>
      <c r="DQ11" s="194" t="s">
        <v>205</v>
      </c>
      <c r="DR11" s="194" t="s">
        <v>206</v>
      </c>
      <c r="DS11" s="194" t="s">
        <v>207</v>
      </c>
      <c r="DT11" s="357"/>
      <c r="DU11" s="99"/>
    </row>
    <row r="12" spans="1:125" s="100" customFormat="1" ht="28.5" customHeight="1">
      <c r="A12" s="255"/>
      <c r="B12" s="240"/>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14"/>
      <c r="AH12" s="223" t="s">
        <v>22</v>
      </c>
      <c r="AI12" s="223" t="s">
        <v>23</v>
      </c>
      <c r="AJ12" s="223" t="s">
        <v>22</v>
      </c>
      <c r="AK12" s="223" t="s">
        <v>23</v>
      </c>
      <c r="AL12" s="223" t="s">
        <v>22</v>
      </c>
      <c r="AM12" s="223" t="s">
        <v>23</v>
      </c>
      <c r="AN12" s="223" t="s">
        <v>22</v>
      </c>
      <c r="AO12" s="223" t="s">
        <v>23</v>
      </c>
      <c r="AP12" s="223" t="s">
        <v>22</v>
      </c>
      <c r="AQ12" s="223" t="s">
        <v>23</v>
      </c>
      <c r="AR12" s="222"/>
      <c r="AS12" s="222"/>
      <c r="AT12" s="222"/>
      <c r="AU12" s="222"/>
      <c r="AV12" s="222"/>
      <c r="AW12" s="222"/>
      <c r="AX12" s="222"/>
      <c r="AY12" s="222"/>
      <c r="AZ12" s="222"/>
      <c r="BA12" s="222"/>
      <c r="BB12" s="234" t="s">
        <v>208</v>
      </c>
      <c r="BC12" s="194" t="s">
        <v>204</v>
      </c>
      <c r="BD12" s="194" t="s">
        <v>205</v>
      </c>
      <c r="BE12" s="194" t="s">
        <v>206</v>
      </c>
      <c r="BF12" s="241" t="s">
        <v>207</v>
      </c>
      <c r="BG12" s="234" t="s">
        <v>208</v>
      </c>
      <c r="BH12" s="194" t="s">
        <v>204</v>
      </c>
      <c r="BI12" s="194" t="s">
        <v>205</v>
      </c>
      <c r="BJ12" s="194" t="s">
        <v>206</v>
      </c>
      <c r="BK12" s="194" t="s">
        <v>207</v>
      </c>
      <c r="BL12" s="223" t="s">
        <v>22</v>
      </c>
      <c r="BM12" s="223" t="s">
        <v>23</v>
      </c>
      <c r="BN12" s="223" t="s">
        <v>22</v>
      </c>
      <c r="BO12" s="223" t="s">
        <v>23</v>
      </c>
      <c r="BP12" s="223" t="s">
        <v>22</v>
      </c>
      <c r="BQ12" s="223" t="s">
        <v>23</v>
      </c>
      <c r="BR12" s="223" t="s">
        <v>22</v>
      </c>
      <c r="BS12" s="223" t="s">
        <v>23</v>
      </c>
      <c r="BT12" s="223" t="s">
        <v>22</v>
      </c>
      <c r="BU12" s="223" t="s">
        <v>23</v>
      </c>
      <c r="BV12" s="222"/>
      <c r="BW12" s="222"/>
      <c r="BX12" s="222"/>
      <c r="BY12" s="222"/>
      <c r="BZ12" s="222"/>
      <c r="CA12" s="222"/>
      <c r="CB12" s="222"/>
      <c r="CC12" s="222"/>
      <c r="CD12" s="222"/>
      <c r="CE12" s="222"/>
      <c r="CF12" s="234" t="s">
        <v>208</v>
      </c>
      <c r="CG12" s="194" t="s">
        <v>204</v>
      </c>
      <c r="CH12" s="194" t="s">
        <v>205</v>
      </c>
      <c r="CI12" s="194" t="s">
        <v>206</v>
      </c>
      <c r="CJ12" s="194" t="s">
        <v>207</v>
      </c>
      <c r="CK12" s="234" t="s">
        <v>208</v>
      </c>
      <c r="CL12" s="194" t="s">
        <v>204</v>
      </c>
      <c r="CM12" s="194" t="s">
        <v>205</v>
      </c>
      <c r="CN12" s="194" t="s">
        <v>206</v>
      </c>
      <c r="CO12" s="194" t="s">
        <v>207</v>
      </c>
      <c r="CP12" s="210"/>
      <c r="CQ12" s="195"/>
      <c r="CR12" s="195"/>
      <c r="CS12" s="195"/>
      <c r="CT12" s="195"/>
      <c r="CU12" s="210"/>
      <c r="CV12" s="195"/>
      <c r="CW12" s="195"/>
      <c r="CX12" s="195"/>
      <c r="CY12" s="195"/>
      <c r="CZ12" s="210"/>
      <c r="DA12" s="195"/>
      <c r="DB12" s="195"/>
      <c r="DC12" s="195"/>
      <c r="DD12" s="195"/>
      <c r="DE12" s="210"/>
      <c r="DF12" s="195"/>
      <c r="DG12" s="195"/>
      <c r="DH12" s="195"/>
      <c r="DI12" s="195"/>
      <c r="DJ12" s="210"/>
      <c r="DK12" s="195"/>
      <c r="DL12" s="195"/>
      <c r="DM12" s="195"/>
      <c r="DN12" s="195"/>
      <c r="DO12" s="210"/>
      <c r="DP12" s="195"/>
      <c r="DQ12" s="195"/>
      <c r="DR12" s="195"/>
      <c r="DS12" s="195"/>
      <c r="DT12" s="357"/>
      <c r="DU12" s="99"/>
    </row>
    <row r="13" spans="1:125" s="100" customFormat="1" ht="16.5" customHeight="1">
      <c r="A13" s="255"/>
      <c r="B13" s="240"/>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14"/>
      <c r="AH13" s="224"/>
      <c r="AI13" s="224"/>
      <c r="AJ13" s="224"/>
      <c r="AK13" s="224"/>
      <c r="AL13" s="224"/>
      <c r="AM13" s="224"/>
      <c r="AN13" s="224"/>
      <c r="AO13" s="224"/>
      <c r="AP13" s="224"/>
      <c r="AQ13" s="224"/>
      <c r="AR13" s="222"/>
      <c r="AS13" s="222"/>
      <c r="AT13" s="222"/>
      <c r="AU13" s="222"/>
      <c r="AV13" s="222"/>
      <c r="AW13" s="222"/>
      <c r="AX13" s="222"/>
      <c r="AY13" s="222"/>
      <c r="AZ13" s="222"/>
      <c r="BA13" s="222"/>
      <c r="BB13" s="235"/>
      <c r="BC13" s="195"/>
      <c r="BD13" s="195"/>
      <c r="BE13" s="195"/>
      <c r="BF13" s="242"/>
      <c r="BG13" s="235"/>
      <c r="BH13" s="195"/>
      <c r="BI13" s="195"/>
      <c r="BJ13" s="195"/>
      <c r="BK13" s="195"/>
      <c r="BL13" s="224"/>
      <c r="BM13" s="224"/>
      <c r="BN13" s="224"/>
      <c r="BO13" s="224"/>
      <c r="BP13" s="224"/>
      <c r="BQ13" s="224"/>
      <c r="BR13" s="224"/>
      <c r="BS13" s="224"/>
      <c r="BT13" s="224"/>
      <c r="BU13" s="224"/>
      <c r="BV13" s="222"/>
      <c r="BW13" s="222"/>
      <c r="BX13" s="222"/>
      <c r="BY13" s="222"/>
      <c r="BZ13" s="222"/>
      <c r="CA13" s="222"/>
      <c r="CB13" s="222"/>
      <c r="CC13" s="222"/>
      <c r="CD13" s="222"/>
      <c r="CE13" s="222"/>
      <c r="CF13" s="235"/>
      <c r="CG13" s="195"/>
      <c r="CH13" s="195"/>
      <c r="CI13" s="195"/>
      <c r="CJ13" s="195"/>
      <c r="CK13" s="235"/>
      <c r="CL13" s="195"/>
      <c r="CM13" s="195"/>
      <c r="CN13" s="195"/>
      <c r="CO13" s="195"/>
      <c r="CP13" s="210"/>
      <c r="CQ13" s="195"/>
      <c r="CR13" s="195"/>
      <c r="CS13" s="195"/>
      <c r="CT13" s="195"/>
      <c r="CU13" s="210"/>
      <c r="CV13" s="195"/>
      <c r="CW13" s="195"/>
      <c r="CX13" s="195"/>
      <c r="CY13" s="195"/>
      <c r="CZ13" s="210"/>
      <c r="DA13" s="195"/>
      <c r="DB13" s="195"/>
      <c r="DC13" s="195"/>
      <c r="DD13" s="195"/>
      <c r="DE13" s="210"/>
      <c r="DF13" s="195"/>
      <c r="DG13" s="195"/>
      <c r="DH13" s="195"/>
      <c r="DI13" s="195"/>
      <c r="DJ13" s="210"/>
      <c r="DK13" s="195"/>
      <c r="DL13" s="195"/>
      <c r="DM13" s="195"/>
      <c r="DN13" s="195"/>
      <c r="DO13" s="210"/>
      <c r="DP13" s="195"/>
      <c r="DQ13" s="195"/>
      <c r="DR13" s="195"/>
      <c r="DS13" s="195"/>
      <c r="DT13" s="357"/>
      <c r="DU13" s="99"/>
    </row>
    <row r="14" spans="1:125" s="100" customFormat="1" ht="22.5" customHeight="1">
      <c r="A14" s="255"/>
      <c r="B14" s="240"/>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14"/>
      <c r="AH14" s="224"/>
      <c r="AI14" s="224"/>
      <c r="AJ14" s="224"/>
      <c r="AK14" s="224"/>
      <c r="AL14" s="224"/>
      <c r="AM14" s="224"/>
      <c r="AN14" s="224"/>
      <c r="AO14" s="224"/>
      <c r="AP14" s="224"/>
      <c r="AQ14" s="224"/>
      <c r="AR14" s="222"/>
      <c r="AS14" s="222"/>
      <c r="AT14" s="222"/>
      <c r="AU14" s="222"/>
      <c r="AV14" s="222"/>
      <c r="AW14" s="222"/>
      <c r="AX14" s="222"/>
      <c r="AY14" s="222"/>
      <c r="AZ14" s="222"/>
      <c r="BA14" s="222"/>
      <c r="BB14" s="235"/>
      <c r="BC14" s="195"/>
      <c r="BD14" s="195"/>
      <c r="BE14" s="195"/>
      <c r="BF14" s="242"/>
      <c r="BG14" s="235"/>
      <c r="BH14" s="195"/>
      <c r="BI14" s="195"/>
      <c r="BJ14" s="195"/>
      <c r="BK14" s="195"/>
      <c r="BL14" s="224"/>
      <c r="BM14" s="224"/>
      <c r="BN14" s="224"/>
      <c r="BO14" s="224"/>
      <c r="BP14" s="224"/>
      <c r="BQ14" s="224"/>
      <c r="BR14" s="224"/>
      <c r="BS14" s="224"/>
      <c r="BT14" s="224"/>
      <c r="BU14" s="224"/>
      <c r="BV14" s="222"/>
      <c r="BW14" s="222"/>
      <c r="BX14" s="222"/>
      <c r="BY14" s="222"/>
      <c r="BZ14" s="222"/>
      <c r="CA14" s="222"/>
      <c r="CB14" s="222"/>
      <c r="CC14" s="222"/>
      <c r="CD14" s="222"/>
      <c r="CE14" s="222"/>
      <c r="CF14" s="235"/>
      <c r="CG14" s="195"/>
      <c r="CH14" s="195"/>
      <c r="CI14" s="195"/>
      <c r="CJ14" s="195"/>
      <c r="CK14" s="235"/>
      <c r="CL14" s="195"/>
      <c r="CM14" s="195"/>
      <c r="CN14" s="195"/>
      <c r="CO14" s="195"/>
      <c r="CP14" s="210"/>
      <c r="CQ14" s="195"/>
      <c r="CR14" s="195"/>
      <c r="CS14" s="195"/>
      <c r="CT14" s="195"/>
      <c r="CU14" s="210"/>
      <c r="CV14" s="195"/>
      <c r="CW14" s="195"/>
      <c r="CX14" s="195"/>
      <c r="CY14" s="195"/>
      <c r="CZ14" s="210"/>
      <c r="DA14" s="195"/>
      <c r="DB14" s="195"/>
      <c r="DC14" s="195"/>
      <c r="DD14" s="195"/>
      <c r="DE14" s="210"/>
      <c r="DF14" s="195"/>
      <c r="DG14" s="195"/>
      <c r="DH14" s="195"/>
      <c r="DI14" s="195"/>
      <c r="DJ14" s="210"/>
      <c r="DK14" s="195"/>
      <c r="DL14" s="195"/>
      <c r="DM14" s="195"/>
      <c r="DN14" s="195"/>
      <c r="DO14" s="210"/>
      <c r="DP14" s="195"/>
      <c r="DQ14" s="195"/>
      <c r="DR14" s="195"/>
      <c r="DS14" s="195"/>
      <c r="DT14" s="357"/>
      <c r="DU14" s="99"/>
    </row>
    <row r="15" spans="1:125" s="100" customFormat="1" ht="9" customHeight="1">
      <c r="A15" s="255"/>
      <c r="B15" s="240"/>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14"/>
      <c r="AH15" s="224"/>
      <c r="AI15" s="224"/>
      <c r="AJ15" s="224"/>
      <c r="AK15" s="224"/>
      <c r="AL15" s="224"/>
      <c r="AM15" s="224"/>
      <c r="AN15" s="224"/>
      <c r="AO15" s="224"/>
      <c r="AP15" s="224"/>
      <c r="AQ15" s="224"/>
      <c r="AR15" s="222"/>
      <c r="AS15" s="222"/>
      <c r="AT15" s="222"/>
      <c r="AU15" s="222"/>
      <c r="AV15" s="222"/>
      <c r="AW15" s="222"/>
      <c r="AX15" s="222"/>
      <c r="AY15" s="222"/>
      <c r="AZ15" s="222"/>
      <c r="BA15" s="222"/>
      <c r="BB15" s="235"/>
      <c r="BC15" s="195"/>
      <c r="BD15" s="195"/>
      <c r="BE15" s="195"/>
      <c r="BF15" s="242"/>
      <c r="BG15" s="235"/>
      <c r="BH15" s="195"/>
      <c r="BI15" s="195"/>
      <c r="BJ15" s="195"/>
      <c r="BK15" s="195"/>
      <c r="BL15" s="224"/>
      <c r="BM15" s="224"/>
      <c r="BN15" s="224"/>
      <c r="BO15" s="224"/>
      <c r="BP15" s="224"/>
      <c r="BQ15" s="224"/>
      <c r="BR15" s="224"/>
      <c r="BS15" s="224"/>
      <c r="BT15" s="224"/>
      <c r="BU15" s="224"/>
      <c r="BV15" s="222"/>
      <c r="BW15" s="222"/>
      <c r="BX15" s="222"/>
      <c r="BY15" s="222"/>
      <c r="BZ15" s="222"/>
      <c r="CA15" s="222"/>
      <c r="CB15" s="222"/>
      <c r="CC15" s="222"/>
      <c r="CD15" s="222"/>
      <c r="CE15" s="222"/>
      <c r="CF15" s="235"/>
      <c r="CG15" s="195"/>
      <c r="CH15" s="195"/>
      <c r="CI15" s="195"/>
      <c r="CJ15" s="195"/>
      <c r="CK15" s="235"/>
      <c r="CL15" s="195"/>
      <c r="CM15" s="195"/>
      <c r="CN15" s="195"/>
      <c r="CO15" s="195"/>
      <c r="CP15" s="210"/>
      <c r="CQ15" s="195"/>
      <c r="CR15" s="195"/>
      <c r="CS15" s="195"/>
      <c r="CT15" s="195"/>
      <c r="CU15" s="210"/>
      <c r="CV15" s="195"/>
      <c r="CW15" s="195"/>
      <c r="CX15" s="195"/>
      <c r="CY15" s="195"/>
      <c r="CZ15" s="210"/>
      <c r="DA15" s="195"/>
      <c r="DB15" s="195"/>
      <c r="DC15" s="195"/>
      <c r="DD15" s="195"/>
      <c r="DE15" s="210"/>
      <c r="DF15" s="195"/>
      <c r="DG15" s="195"/>
      <c r="DH15" s="195"/>
      <c r="DI15" s="195"/>
      <c r="DJ15" s="210"/>
      <c r="DK15" s="195"/>
      <c r="DL15" s="195"/>
      <c r="DM15" s="195"/>
      <c r="DN15" s="195"/>
      <c r="DO15" s="210"/>
      <c r="DP15" s="195"/>
      <c r="DQ15" s="195"/>
      <c r="DR15" s="195"/>
      <c r="DS15" s="195"/>
      <c r="DT15" s="357"/>
      <c r="DU15" s="99"/>
    </row>
    <row r="16" spans="1:125" s="100" customFormat="1" ht="21.75" customHeight="1">
      <c r="A16" s="255"/>
      <c r="B16" s="240"/>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14"/>
      <c r="AH16" s="224"/>
      <c r="AI16" s="224"/>
      <c r="AJ16" s="224"/>
      <c r="AK16" s="224"/>
      <c r="AL16" s="224"/>
      <c r="AM16" s="224"/>
      <c r="AN16" s="224"/>
      <c r="AO16" s="224"/>
      <c r="AP16" s="224"/>
      <c r="AQ16" s="224"/>
      <c r="AR16" s="222"/>
      <c r="AS16" s="222"/>
      <c r="AT16" s="222"/>
      <c r="AU16" s="222"/>
      <c r="AV16" s="222"/>
      <c r="AW16" s="222"/>
      <c r="AX16" s="222"/>
      <c r="AY16" s="222"/>
      <c r="AZ16" s="222"/>
      <c r="BA16" s="222"/>
      <c r="BB16" s="236"/>
      <c r="BC16" s="196"/>
      <c r="BD16" s="196"/>
      <c r="BE16" s="196"/>
      <c r="BF16" s="243"/>
      <c r="BG16" s="236"/>
      <c r="BH16" s="196"/>
      <c r="BI16" s="196"/>
      <c r="BJ16" s="196"/>
      <c r="BK16" s="233"/>
      <c r="BL16" s="224"/>
      <c r="BM16" s="224"/>
      <c r="BN16" s="224"/>
      <c r="BO16" s="224"/>
      <c r="BP16" s="224"/>
      <c r="BQ16" s="224"/>
      <c r="BR16" s="224"/>
      <c r="BS16" s="224"/>
      <c r="BT16" s="224"/>
      <c r="BU16" s="224"/>
      <c r="BV16" s="222"/>
      <c r="BW16" s="222"/>
      <c r="BX16" s="222"/>
      <c r="BY16" s="222"/>
      <c r="BZ16" s="222"/>
      <c r="CA16" s="222"/>
      <c r="CB16" s="222"/>
      <c r="CC16" s="222"/>
      <c r="CD16" s="222"/>
      <c r="CE16" s="222"/>
      <c r="CF16" s="236"/>
      <c r="CG16" s="196"/>
      <c r="CH16" s="196"/>
      <c r="CI16" s="196"/>
      <c r="CJ16" s="196"/>
      <c r="CK16" s="236"/>
      <c r="CL16" s="196"/>
      <c r="CM16" s="196"/>
      <c r="CN16" s="196"/>
      <c r="CO16" s="196"/>
      <c r="CP16" s="211"/>
      <c r="CQ16" s="196"/>
      <c r="CR16" s="196"/>
      <c r="CS16" s="196"/>
      <c r="CT16" s="196"/>
      <c r="CU16" s="211"/>
      <c r="CV16" s="196"/>
      <c r="CW16" s="196"/>
      <c r="CX16" s="196"/>
      <c r="CY16" s="196"/>
      <c r="CZ16" s="211"/>
      <c r="DA16" s="196"/>
      <c r="DB16" s="196"/>
      <c r="DC16" s="196"/>
      <c r="DD16" s="196"/>
      <c r="DE16" s="211"/>
      <c r="DF16" s="196"/>
      <c r="DG16" s="196"/>
      <c r="DH16" s="196"/>
      <c r="DI16" s="196"/>
      <c r="DJ16" s="211"/>
      <c r="DK16" s="196"/>
      <c r="DL16" s="196"/>
      <c r="DM16" s="196"/>
      <c r="DN16" s="196"/>
      <c r="DO16" s="211"/>
      <c r="DP16" s="196"/>
      <c r="DQ16" s="196"/>
      <c r="DR16" s="196"/>
      <c r="DS16" s="196"/>
      <c r="DT16" s="357"/>
      <c r="DU16" s="99"/>
    </row>
    <row r="17" spans="1:128" ht="40.5" customHeight="1" thickBot="1">
      <c r="A17" s="5" t="s">
        <v>24</v>
      </c>
      <c r="B17" s="6" t="s">
        <v>25</v>
      </c>
      <c r="C17" s="322">
        <v>3</v>
      </c>
      <c r="D17" s="322">
        <v>4</v>
      </c>
      <c r="E17" s="322">
        <v>5</v>
      </c>
      <c r="F17" s="322">
        <v>6</v>
      </c>
      <c r="G17" s="322">
        <v>7</v>
      </c>
      <c r="H17" s="322">
        <v>8</v>
      </c>
      <c r="I17" s="322">
        <v>9</v>
      </c>
      <c r="J17" s="322">
        <v>10</v>
      </c>
      <c r="K17" s="322">
        <v>11</v>
      </c>
      <c r="L17" s="322">
        <v>12</v>
      </c>
      <c r="M17" s="322">
        <v>13</v>
      </c>
      <c r="N17" s="322">
        <v>14</v>
      </c>
      <c r="O17" s="322">
        <v>15</v>
      </c>
      <c r="P17" s="322">
        <v>16</v>
      </c>
      <c r="Q17" s="322">
        <v>17</v>
      </c>
      <c r="R17" s="322">
        <v>18</v>
      </c>
      <c r="S17" s="322">
        <v>19</v>
      </c>
      <c r="T17" s="322">
        <v>20</v>
      </c>
      <c r="U17" s="322">
        <v>21</v>
      </c>
      <c r="V17" s="322">
        <v>22</v>
      </c>
      <c r="W17" s="322">
        <v>23</v>
      </c>
      <c r="X17" s="322">
        <v>24</v>
      </c>
      <c r="Y17" s="322">
        <v>25</v>
      </c>
      <c r="Z17" s="322">
        <v>26</v>
      </c>
      <c r="AA17" s="322">
        <v>27</v>
      </c>
      <c r="AB17" s="322">
        <v>28</v>
      </c>
      <c r="AC17" s="322"/>
      <c r="AD17" s="322"/>
      <c r="AE17" s="322"/>
      <c r="AF17" s="322">
        <v>29</v>
      </c>
      <c r="AG17" s="322">
        <v>30</v>
      </c>
      <c r="AH17" s="69" t="s">
        <v>209</v>
      </c>
      <c r="AI17" s="69" t="s">
        <v>210</v>
      </c>
      <c r="AJ17" s="69">
        <v>33</v>
      </c>
      <c r="AK17" s="69">
        <v>34</v>
      </c>
      <c r="AL17" s="69">
        <v>35</v>
      </c>
      <c r="AM17" s="69">
        <v>36</v>
      </c>
      <c r="AN17" s="69">
        <v>37</v>
      </c>
      <c r="AO17" s="69">
        <v>38</v>
      </c>
      <c r="AP17" s="69">
        <v>39</v>
      </c>
      <c r="AQ17" s="69">
        <v>40</v>
      </c>
      <c r="AR17" s="69" t="s">
        <v>211</v>
      </c>
      <c r="AS17" s="69">
        <v>42</v>
      </c>
      <c r="AT17" s="69">
        <v>43</v>
      </c>
      <c r="AU17" s="69">
        <v>44</v>
      </c>
      <c r="AV17" s="69">
        <v>45</v>
      </c>
      <c r="AW17" s="69" t="s">
        <v>212</v>
      </c>
      <c r="AX17" s="69">
        <v>47</v>
      </c>
      <c r="AY17" s="69">
        <v>48</v>
      </c>
      <c r="AZ17" s="69">
        <v>49</v>
      </c>
      <c r="BA17" s="69">
        <v>50</v>
      </c>
      <c r="BB17" s="69" t="s">
        <v>213</v>
      </c>
      <c r="BC17" s="69">
        <v>52</v>
      </c>
      <c r="BD17" s="69">
        <v>53</v>
      </c>
      <c r="BE17" s="69">
        <v>54</v>
      </c>
      <c r="BF17" s="69">
        <v>55</v>
      </c>
      <c r="BG17" s="69" t="s">
        <v>214</v>
      </c>
      <c r="BH17" s="69">
        <v>57</v>
      </c>
      <c r="BI17" s="69">
        <v>58</v>
      </c>
      <c r="BJ17" s="69">
        <v>59</v>
      </c>
      <c r="BK17" s="69">
        <v>60</v>
      </c>
      <c r="BL17" s="69" t="s">
        <v>215</v>
      </c>
      <c r="BM17" s="69" t="s">
        <v>216</v>
      </c>
      <c r="BN17" s="69">
        <v>63</v>
      </c>
      <c r="BO17" s="69">
        <v>64</v>
      </c>
      <c r="BP17" s="69">
        <v>65</v>
      </c>
      <c r="BQ17" s="69">
        <v>66</v>
      </c>
      <c r="BR17" s="69">
        <v>67</v>
      </c>
      <c r="BS17" s="69">
        <v>68</v>
      </c>
      <c r="BT17" s="69">
        <v>69</v>
      </c>
      <c r="BU17" s="69">
        <v>70</v>
      </c>
      <c r="BV17" s="69" t="s">
        <v>217</v>
      </c>
      <c r="BW17" s="69">
        <v>72</v>
      </c>
      <c r="BX17" s="69">
        <v>73</v>
      </c>
      <c r="BY17" s="69">
        <v>74</v>
      </c>
      <c r="BZ17" s="69">
        <v>75</v>
      </c>
      <c r="CA17" s="69" t="s">
        <v>218</v>
      </c>
      <c r="CB17" s="69">
        <v>77</v>
      </c>
      <c r="CC17" s="69">
        <v>78</v>
      </c>
      <c r="CD17" s="69">
        <v>79</v>
      </c>
      <c r="CE17" s="69">
        <v>80</v>
      </c>
      <c r="CF17" s="69" t="s">
        <v>219</v>
      </c>
      <c r="CG17" s="69">
        <v>82</v>
      </c>
      <c r="CH17" s="69">
        <v>83</v>
      </c>
      <c r="CI17" s="69">
        <v>84</v>
      </c>
      <c r="CJ17" s="69">
        <v>85</v>
      </c>
      <c r="CK17" s="69" t="s">
        <v>220</v>
      </c>
      <c r="CL17" s="69">
        <v>87</v>
      </c>
      <c r="CM17" s="69">
        <v>88</v>
      </c>
      <c r="CN17" s="69">
        <v>89</v>
      </c>
      <c r="CO17" s="69">
        <v>90</v>
      </c>
      <c r="CP17" s="69" t="s">
        <v>221</v>
      </c>
      <c r="CQ17" s="69">
        <v>92</v>
      </c>
      <c r="CR17" s="69">
        <v>93</v>
      </c>
      <c r="CS17" s="69">
        <v>94</v>
      </c>
      <c r="CT17" s="69">
        <v>95</v>
      </c>
      <c r="CU17" s="69" t="s">
        <v>222</v>
      </c>
      <c r="CV17" s="69">
        <v>97</v>
      </c>
      <c r="CW17" s="69">
        <v>98</v>
      </c>
      <c r="CX17" s="69">
        <v>99</v>
      </c>
      <c r="CY17" s="69">
        <v>100</v>
      </c>
      <c r="CZ17" s="69" t="s">
        <v>223</v>
      </c>
      <c r="DA17" s="69">
        <v>102</v>
      </c>
      <c r="DB17" s="69">
        <v>103</v>
      </c>
      <c r="DC17" s="69">
        <v>104</v>
      </c>
      <c r="DD17" s="69">
        <v>105</v>
      </c>
      <c r="DE17" s="69" t="s">
        <v>224</v>
      </c>
      <c r="DF17" s="69">
        <v>107</v>
      </c>
      <c r="DG17" s="69">
        <v>108</v>
      </c>
      <c r="DH17" s="69">
        <v>109</v>
      </c>
      <c r="DI17" s="69">
        <v>110</v>
      </c>
      <c r="DJ17" s="69" t="s">
        <v>225</v>
      </c>
      <c r="DK17" s="69">
        <v>112</v>
      </c>
      <c r="DL17" s="69">
        <v>113</v>
      </c>
      <c r="DM17" s="69">
        <v>114</v>
      </c>
      <c r="DN17" s="69">
        <v>115</v>
      </c>
      <c r="DO17" s="69" t="s">
        <v>226</v>
      </c>
      <c r="DP17" s="69">
        <v>117</v>
      </c>
      <c r="DQ17" s="69">
        <v>118</v>
      </c>
      <c r="DR17" s="69">
        <v>119</v>
      </c>
      <c r="DS17" s="69">
        <v>120</v>
      </c>
      <c r="DT17" s="358">
        <v>121</v>
      </c>
      <c r="DU17" s="2"/>
    </row>
    <row r="18" spans="1:128" ht="31.5">
      <c r="A18" s="101" t="s">
        <v>37</v>
      </c>
      <c r="B18" s="102" t="s">
        <v>154</v>
      </c>
      <c r="C18" s="103" t="s">
        <v>38</v>
      </c>
      <c r="D18" s="103" t="s">
        <v>38</v>
      </c>
      <c r="E18" s="103" t="s">
        <v>38</v>
      </c>
      <c r="F18" s="103" t="s">
        <v>38</v>
      </c>
      <c r="G18" s="103" t="s">
        <v>38</v>
      </c>
      <c r="H18" s="103" t="s">
        <v>38</v>
      </c>
      <c r="I18" s="103" t="s">
        <v>38</v>
      </c>
      <c r="J18" s="103" t="s">
        <v>38</v>
      </c>
      <c r="K18" s="103" t="s">
        <v>38</v>
      </c>
      <c r="L18" s="103" t="s">
        <v>38</v>
      </c>
      <c r="M18" s="103" t="s">
        <v>38</v>
      </c>
      <c r="N18" s="103" t="s">
        <v>38</v>
      </c>
      <c r="O18" s="103" t="s">
        <v>38</v>
      </c>
      <c r="P18" s="103" t="s">
        <v>38</v>
      </c>
      <c r="Q18" s="103" t="s">
        <v>38</v>
      </c>
      <c r="R18" s="103" t="s">
        <v>38</v>
      </c>
      <c r="S18" s="103" t="s">
        <v>38</v>
      </c>
      <c r="T18" s="103" t="s">
        <v>38</v>
      </c>
      <c r="U18" s="103" t="s">
        <v>38</v>
      </c>
      <c r="V18" s="103" t="s">
        <v>38</v>
      </c>
      <c r="W18" s="103" t="s">
        <v>38</v>
      </c>
      <c r="X18" s="103" t="s">
        <v>38</v>
      </c>
      <c r="Y18" s="103" t="s">
        <v>38</v>
      </c>
      <c r="Z18" s="103" t="s">
        <v>38</v>
      </c>
      <c r="AA18" s="103" t="s">
        <v>38</v>
      </c>
      <c r="AB18" s="103" t="s">
        <v>38</v>
      </c>
      <c r="AC18" s="103" t="s">
        <v>38</v>
      </c>
      <c r="AD18" s="103" t="s">
        <v>38</v>
      </c>
      <c r="AE18" s="103" t="s">
        <v>38</v>
      </c>
      <c r="AF18" s="103" t="s">
        <v>38</v>
      </c>
      <c r="AG18" s="103" t="s">
        <v>38</v>
      </c>
      <c r="AH18" s="120">
        <f t="shared" ref="AH18:BM18" si="0">AH19+AH67+AH84+AH90</f>
        <v>60377.7</v>
      </c>
      <c r="AI18" s="120">
        <f t="shared" si="0"/>
        <v>57000.799999999988</v>
      </c>
      <c r="AJ18" s="120">
        <f t="shared" si="0"/>
        <v>254.4</v>
      </c>
      <c r="AK18" s="120">
        <f t="shared" si="0"/>
        <v>254.4</v>
      </c>
      <c r="AL18" s="120">
        <f t="shared" si="0"/>
        <v>8852.6</v>
      </c>
      <c r="AM18" s="120">
        <f t="shared" si="0"/>
        <v>8604.2999999999993</v>
      </c>
      <c r="AN18" s="120">
        <f t="shared" si="0"/>
        <v>0</v>
      </c>
      <c r="AO18" s="120">
        <f t="shared" si="0"/>
        <v>0</v>
      </c>
      <c r="AP18" s="120">
        <f t="shared" si="0"/>
        <v>51270.7</v>
      </c>
      <c r="AQ18" s="120">
        <f t="shared" si="0"/>
        <v>48142.099999999991</v>
      </c>
      <c r="AR18" s="120">
        <f t="shared" si="0"/>
        <v>74039.7</v>
      </c>
      <c r="AS18" s="120">
        <f t="shared" si="0"/>
        <v>2038.3</v>
      </c>
      <c r="AT18" s="120">
        <f t="shared" si="0"/>
        <v>15541.6</v>
      </c>
      <c r="AU18" s="120">
        <f t="shared" si="0"/>
        <v>0</v>
      </c>
      <c r="AV18" s="120">
        <f t="shared" si="0"/>
        <v>56459.799999999996</v>
      </c>
      <c r="AW18" s="120">
        <f t="shared" si="0"/>
        <v>56008</v>
      </c>
      <c r="AX18" s="120">
        <f t="shared" si="0"/>
        <v>281.39999999999998</v>
      </c>
      <c r="AY18" s="120">
        <f t="shared" si="0"/>
        <v>2987.3999999999996</v>
      </c>
      <c r="AZ18" s="120">
        <f t="shared" si="0"/>
        <v>0</v>
      </c>
      <c r="BA18" s="120">
        <f t="shared" si="0"/>
        <v>52739.200000000004</v>
      </c>
      <c r="BB18" s="120">
        <f t="shared" si="0"/>
        <v>56996.6</v>
      </c>
      <c r="BC18" s="120">
        <f t="shared" si="0"/>
        <v>291.5</v>
      </c>
      <c r="BD18" s="120">
        <f t="shared" si="0"/>
        <v>2987.3999999999996</v>
      </c>
      <c r="BE18" s="120">
        <f t="shared" si="0"/>
        <v>0</v>
      </c>
      <c r="BF18" s="120">
        <f t="shared" si="0"/>
        <v>53717.7</v>
      </c>
      <c r="BG18" s="120">
        <f t="shared" si="0"/>
        <v>54132.799999999996</v>
      </c>
      <c r="BH18" s="120">
        <f t="shared" si="0"/>
        <v>0</v>
      </c>
      <c r="BI18" s="120">
        <f t="shared" si="0"/>
        <v>3.5</v>
      </c>
      <c r="BJ18" s="120">
        <f t="shared" si="0"/>
        <v>0</v>
      </c>
      <c r="BK18" s="120">
        <f t="shared" si="0"/>
        <v>54129.299999999996</v>
      </c>
      <c r="BL18" s="120">
        <f t="shared" si="0"/>
        <v>55678.399999999994</v>
      </c>
      <c r="BM18" s="120">
        <f t="shared" si="0"/>
        <v>52396.9</v>
      </c>
      <c r="BN18" s="120">
        <f t="shared" ref="BN18:CS18" si="1">BN19+BN67+BN84+BN90</f>
        <v>246.5</v>
      </c>
      <c r="BO18" s="120">
        <f t="shared" si="1"/>
        <v>246.5</v>
      </c>
      <c r="BP18" s="120">
        <f t="shared" si="1"/>
        <v>6704.1</v>
      </c>
      <c r="BQ18" s="120">
        <f t="shared" si="1"/>
        <v>6455.8</v>
      </c>
      <c r="BR18" s="120">
        <f t="shared" si="1"/>
        <v>0</v>
      </c>
      <c r="BS18" s="120">
        <f t="shared" si="1"/>
        <v>0</v>
      </c>
      <c r="BT18" s="120">
        <f t="shared" si="1"/>
        <v>48727.799999999988</v>
      </c>
      <c r="BU18" s="120">
        <f t="shared" si="1"/>
        <v>45694.599999999991</v>
      </c>
      <c r="BV18" s="120">
        <f t="shared" si="1"/>
        <v>62195.899999999994</v>
      </c>
      <c r="BW18" s="120">
        <f t="shared" si="1"/>
        <v>2038.3</v>
      </c>
      <c r="BX18" s="120">
        <f t="shared" si="1"/>
        <v>9274.4</v>
      </c>
      <c r="BY18" s="120">
        <f t="shared" si="1"/>
        <v>0</v>
      </c>
      <c r="BZ18" s="120">
        <f t="shared" si="1"/>
        <v>50883.19999999999</v>
      </c>
      <c r="CA18" s="120">
        <f t="shared" si="1"/>
        <v>52735.7</v>
      </c>
      <c r="CB18" s="120">
        <f t="shared" si="1"/>
        <v>281.39999999999998</v>
      </c>
      <c r="CC18" s="120">
        <f t="shared" si="1"/>
        <v>2987.3999999999996</v>
      </c>
      <c r="CD18" s="120">
        <f t="shared" si="1"/>
        <v>0</v>
      </c>
      <c r="CE18" s="120">
        <f t="shared" si="1"/>
        <v>49466.9</v>
      </c>
      <c r="CF18" s="120">
        <f t="shared" si="1"/>
        <v>56016.6</v>
      </c>
      <c r="CG18" s="120">
        <f t="shared" si="1"/>
        <v>291.5</v>
      </c>
      <c r="CH18" s="120">
        <f t="shared" si="1"/>
        <v>2987.3999999999996</v>
      </c>
      <c r="CI18" s="120">
        <f t="shared" si="1"/>
        <v>0</v>
      </c>
      <c r="CJ18" s="120">
        <f t="shared" si="1"/>
        <v>52737.69999999999</v>
      </c>
      <c r="CK18" s="120">
        <f t="shared" si="1"/>
        <v>53152.799999999996</v>
      </c>
      <c r="CL18" s="120">
        <f t="shared" si="1"/>
        <v>0</v>
      </c>
      <c r="CM18" s="120">
        <f t="shared" si="1"/>
        <v>3.5</v>
      </c>
      <c r="CN18" s="120">
        <f t="shared" si="1"/>
        <v>0</v>
      </c>
      <c r="CO18" s="120">
        <f t="shared" si="1"/>
        <v>53149.299999999996</v>
      </c>
      <c r="CP18" s="120">
        <f t="shared" si="1"/>
        <v>57000.799999999988</v>
      </c>
      <c r="CQ18" s="120">
        <f t="shared" si="1"/>
        <v>254.4</v>
      </c>
      <c r="CR18" s="120">
        <f t="shared" si="1"/>
        <v>8604.2999999999993</v>
      </c>
      <c r="CS18" s="120">
        <f t="shared" si="1"/>
        <v>0</v>
      </c>
      <c r="CT18" s="120">
        <f t="shared" ref="CT18:DY18" si="2">CT19+CT67+CT84+CT90</f>
        <v>48142.099999999991</v>
      </c>
      <c r="CU18" s="120">
        <f t="shared" si="2"/>
        <v>74039.7</v>
      </c>
      <c r="CV18" s="120">
        <f t="shared" si="2"/>
        <v>2038.3</v>
      </c>
      <c r="CW18" s="120">
        <f t="shared" si="2"/>
        <v>15541.6</v>
      </c>
      <c r="CX18" s="120">
        <f t="shared" si="2"/>
        <v>0</v>
      </c>
      <c r="CY18" s="120">
        <f t="shared" si="2"/>
        <v>56459.799999999996</v>
      </c>
      <c r="CZ18" s="120">
        <f t="shared" si="2"/>
        <v>56008</v>
      </c>
      <c r="DA18" s="120">
        <f t="shared" si="2"/>
        <v>281.39999999999998</v>
      </c>
      <c r="DB18" s="120">
        <f t="shared" si="2"/>
        <v>2987.3999999999996</v>
      </c>
      <c r="DC18" s="120">
        <f t="shared" si="2"/>
        <v>0</v>
      </c>
      <c r="DD18" s="120">
        <f t="shared" si="2"/>
        <v>52739.200000000004</v>
      </c>
      <c r="DE18" s="120">
        <f t="shared" si="2"/>
        <v>52396.9</v>
      </c>
      <c r="DF18" s="120">
        <f t="shared" si="2"/>
        <v>246.5</v>
      </c>
      <c r="DG18" s="120">
        <f t="shared" si="2"/>
        <v>6455.8</v>
      </c>
      <c r="DH18" s="120">
        <f t="shared" si="2"/>
        <v>0</v>
      </c>
      <c r="DI18" s="120">
        <f t="shared" si="2"/>
        <v>45694.599999999991</v>
      </c>
      <c r="DJ18" s="120">
        <f t="shared" si="2"/>
        <v>62195.899999999994</v>
      </c>
      <c r="DK18" s="120">
        <f t="shared" si="2"/>
        <v>2038.3</v>
      </c>
      <c r="DL18" s="120">
        <f t="shared" si="2"/>
        <v>9274.4</v>
      </c>
      <c r="DM18" s="120">
        <f t="shared" si="2"/>
        <v>0</v>
      </c>
      <c r="DN18" s="120">
        <f t="shared" si="2"/>
        <v>50883.19999999999</v>
      </c>
      <c r="DO18" s="120">
        <f t="shared" si="2"/>
        <v>52735.7</v>
      </c>
      <c r="DP18" s="120">
        <f t="shared" si="2"/>
        <v>281.39999999999998</v>
      </c>
      <c r="DQ18" s="120">
        <f t="shared" si="2"/>
        <v>2987.3999999999996</v>
      </c>
      <c r="DR18" s="120">
        <f t="shared" si="2"/>
        <v>0</v>
      </c>
      <c r="DS18" s="120">
        <f t="shared" si="2"/>
        <v>49466.9</v>
      </c>
      <c r="DT18" s="104"/>
      <c r="DU18" s="37"/>
      <c r="DV18" s="38"/>
      <c r="DW18" s="38"/>
      <c r="DX18" s="38"/>
    </row>
    <row r="19" spans="1:128" ht="56.25">
      <c r="A19" s="13" t="s">
        <v>39</v>
      </c>
      <c r="B19" s="14" t="s">
        <v>164</v>
      </c>
      <c r="C19" s="15" t="s">
        <v>38</v>
      </c>
      <c r="D19" s="15" t="s">
        <v>38</v>
      </c>
      <c r="E19" s="15" t="s">
        <v>38</v>
      </c>
      <c r="F19" s="15" t="s">
        <v>38</v>
      </c>
      <c r="G19" s="15" t="s">
        <v>38</v>
      </c>
      <c r="H19" s="15" t="s">
        <v>38</v>
      </c>
      <c r="I19" s="15" t="s">
        <v>38</v>
      </c>
      <c r="J19" s="15" t="s">
        <v>38</v>
      </c>
      <c r="K19" s="15" t="s">
        <v>38</v>
      </c>
      <c r="L19" s="15" t="s">
        <v>38</v>
      </c>
      <c r="M19" s="15" t="s">
        <v>38</v>
      </c>
      <c r="N19" s="15" t="s">
        <v>38</v>
      </c>
      <c r="O19" s="15" t="s">
        <v>38</v>
      </c>
      <c r="P19" s="15" t="s">
        <v>38</v>
      </c>
      <c r="Q19" s="15" t="s">
        <v>38</v>
      </c>
      <c r="R19" s="15" t="s">
        <v>38</v>
      </c>
      <c r="S19" s="15" t="s">
        <v>38</v>
      </c>
      <c r="T19" s="15" t="s">
        <v>38</v>
      </c>
      <c r="U19" s="15" t="s">
        <v>38</v>
      </c>
      <c r="V19" s="15" t="s">
        <v>38</v>
      </c>
      <c r="W19" s="15" t="s">
        <v>38</v>
      </c>
      <c r="X19" s="15" t="s">
        <v>38</v>
      </c>
      <c r="Y19" s="15" t="s">
        <v>38</v>
      </c>
      <c r="Z19" s="15" t="s">
        <v>38</v>
      </c>
      <c r="AA19" s="15" t="s">
        <v>38</v>
      </c>
      <c r="AB19" s="15" t="s">
        <v>38</v>
      </c>
      <c r="AC19" s="15" t="s">
        <v>38</v>
      </c>
      <c r="AD19" s="15" t="s">
        <v>38</v>
      </c>
      <c r="AE19" s="15" t="s">
        <v>38</v>
      </c>
      <c r="AF19" s="15" t="s">
        <v>38</v>
      </c>
      <c r="AG19" s="15" t="s">
        <v>38</v>
      </c>
      <c r="AH19" s="121">
        <f t="shared" ref="AH19:BM19" si="3">AH20+AH64</f>
        <v>40452.5</v>
      </c>
      <c r="AI19" s="121">
        <f t="shared" si="3"/>
        <v>37961.800000000003</v>
      </c>
      <c r="AJ19" s="121">
        <f t="shared" si="3"/>
        <v>0</v>
      </c>
      <c r="AK19" s="121">
        <f t="shared" si="3"/>
        <v>0</v>
      </c>
      <c r="AL19" s="121">
        <f t="shared" si="3"/>
        <v>8313</v>
      </c>
      <c r="AM19" s="121">
        <f t="shared" si="3"/>
        <v>8313</v>
      </c>
      <c r="AN19" s="121">
        <f t="shared" si="3"/>
        <v>0</v>
      </c>
      <c r="AO19" s="121">
        <f t="shared" si="3"/>
        <v>0</v>
      </c>
      <c r="AP19" s="121">
        <f t="shared" si="3"/>
        <v>32139.5</v>
      </c>
      <c r="AQ19" s="121">
        <f t="shared" si="3"/>
        <v>29648.800000000003</v>
      </c>
      <c r="AR19" s="121">
        <f t="shared" si="3"/>
        <v>52301.1</v>
      </c>
      <c r="AS19" s="121">
        <f t="shared" si="3"/>
        <v>1760</v>
      </c>
      <c r="AT19" s="121">
        <f t="shared" si="3"/>
        <v>15538.1</v>
      </c>
      <c r="AU19" s="121">
        <f t="shared" si="3"/>
        <v>0</v>
      </c>
      <c r="AV19" s="121">
        <f t="shared" si="3"/>
        <v>35003</v>
      </c>
      <c r="AW19" s="121">
        <f t="shared" si="3"/>
        <v>34112.1</v>
      </c>
      <c r="AX19" s="121">
        <f t="shared" si="3"/>
        <v>0</v>
      </c>
      <c r="AY19" s="121">
        <f t="shared" si="3"/>
        <v>2983.8999999999996</v>
      </c>
      <c r="AZ19" s="121">
        <f t="shared" si="3"/>
        <v>0</v>
      </c>
      <c r="BA19" s="121">
        <f t="shared" si="3"/>
        <v>31128.2</v>
      </c>
      <c r="BB19" s="121">
        <f t="shared" si="3"/>
        <v>34102.600000000006</v>
      </c>
      <c r="BC19" s="121">
        <f t="shared" si="3"/>
        <v>0</v>
      </c>
      <c r="BD19" s="121">
        <f t="shared" si="3"/>
        <v>2983.8999999999996</v>
      </c>
      <c r="BE19" s="121">
        <f t="shared" si="3"/>
        <v>0</v>
      </c>
      <c r="BF19" s="121">
        <f t="shared" si="3"/>
        <v>31118.7</v>
      </c>
      <c r="BG19" s="121">
        <f t="shared" si="3"/>
        <v>30642.6</v>
      </c>
      <c r="BH19" s="121">
        <f t="shared" si="3"/>
        <v>0</v>
      </c>
      <c r="BI19" s="121">
        <f t="shared" si="3"/>
        <v>0</v>
      </c>
      <c r="BJ19" s="121">
        <f t="shared" si="3"/>
        <v>0</v>
      </c>
      <c r="BK19" s="121">
        <f t="shared" si="3"/>
        <v>30642.6</v>
      </c>
      <c r="BL19" s="121">
        <f t="shared" si="3"/>
        <v>36107.000000000007</v>
      </c>
      <c r="BM19" s="121">
        <f t="shared" si="3"/>
        <v>33635.800000000003</v>
      </c>
      <c r="BN19" s="121">
        <f t="shared" ref="BN19:CS19" si="4">BN20+BN64</f>
        <v>0</v>
      </c>
      <c r="BO19" s="121">
        <f t="shared" si="4"/>
        <v>0</v>
      </c>
      <c r="BP19" s="121">
        <f t="shared" si="4"/>
        <v>6192.4000000000005</v>
      </c>
      <c r="BQ19" s="121">
        <f t="shared" si="4"/>
        <v>6192.4000000000005</v>
      </c>
      <c r="BR19" s="121">
        <f t="shared" si="4"/>
        <v>0</v>
      </c>
      <c r="BS19" s="121">
        <f t="shared" si="4"/>
        <v>0</v>
      </c>
      <c r="BT19" s="121">
        <f t="shared" si="4"/>
        <v>29914.6</v>
      </c>
      <c r="BU19" s="121">
        <f t="shared" si="4"/>
        <v>27443.4</v>
      </c>
      <c r="BV19" s="121">
        <f t="shared" si="4"/>
        <v>40757.299999999996</v>
      </c>
      <c r="BW19" s="121">
        <f t="shared" si="4"/>
        <v>1760</v>
      </c>
      <c r="BX19" s="121">
        <f t="shared" si="4"/>
        <v>9270.9</v>
      </c>
      <c r="BY19" s="121">
        <f t="shared" si="4"/>
        <v>0</v>
      </c>
      <c r="BZ19" s="121">
        <f t="shared" si="4"/>
        <v>29726.399999999994</v>
      </c>
      <c r="CA19" s="121">
        <f t="shared" si="4"/>
        <v>31144.799999999999</v>
      </c>
      <c r="CB19" s="121">
        <f t="shared" si="4"/>
        <v>0</v>
      </c>
      <c r="CC19" s="121">
        <f t="shared" si="4"/>
        <v>2983.8999999999996</v>
      </c>
      <c r="CD19" s="121">
        <f t="shared" si="4"/>
        <v>0</v>
      </c>
      <c r="CE19" s="121">
        <f t="shared" si="4"/>
        <v>28160.899999999998</v>
      </c>
      <c r="CF19" s="121">
        <f t="shared" si="4"/>
        <v>33432.9</v>
      </c>
      <c r="CG19" s="121">
        <f t="shared" si="4"/>
        <v>0</v>
      </c>
      <c r="CH19" s="121">
        <f t="shared" si="4"/>
        <v>2983.8999999999996</v>
      </c>
      <c r="CI19" s="121">
        <f t="shared" si="4"/>
        <v>0</v>
      </c>
      <c r="CJ19" s="121">
        <f t="shared" si="4"/>
        <v>30448.999999999996</v>
      </c>
      <c r="CK19" s="121">
        <f t="shared" si="4"/>
        <v>29972.899999999998</v>
      </c>
      <c r="CL19" s="121">
        <f t="shared" si="4"/>
        <v>0</v>
      </c>
      <c r="CM19" s="121">
        <f t="shared" si="4"/>
        <v>0</v>
      </c>
      <c r="CN19" s="121">
        <f t="shared" si="4"/>
        <v>0</v>
      </c>
      <c r="CO19" s="121">
        <f t="shared" si="4"/>
        <v>29972.899999999998</v>
      </c>
      <c r="CP19" s="121">
        <f t="shared" si="4"/>
        <v>37961.800000000003</v>
      </c>
      <c r="CQ19" s="121">
        <f t="shared" si="4"/>
        <v>0</v>
      </c>
      <c r="CR19" s="121">
        <f t="shared" si="4"/>
        <v>8313</v>
      </c>
      <c r="CS19" s="121">
        <f t="shared" si="4"/>
        <v>0</v>
      </c>
      <c r="CT19" s="121">
        <f t="shared" ref="CT19:DY19" si="5">CT20+CT64</f>
        <v>29648.800000000003</v>
      </c>
      <c r="CU19" s="121">
        <f t="shared" si="5"/>
        <v>52301.1</v>
      </c>
      <c r="CV19" s="121">
        <f t="shared" si="5"/>
        <v>1760</v>
      </c>
      <c r="CW19" s="121">
        <f t="shared" si="5"/>
        <v>15538.1</v>
      </c>
      <c r="CX19" s="121">
        <f t="shared" si="5"/>
        <v>0</v>
      </c>
      <c r="CY19" s="121">
        <f t="shared" si="5"/>
        <v>35003</v>
      </c>
      <c r="CZ19" s="121">
        <f t="shared" si="5"/>
        <v>34112.1</v>
      </c>
      <c r="DA19" s="121">
        <f t="shared" si="5"/>
        <v>0</v>
      </c>
      <c r="DB19" s="121">
        <f t="shared" si="5"/>
        <v>2983.8999999999996</v>
      </c>
      <c r="DC19" s="121">
        <f t="shared" si="5"/>
        <v>0</v>
      </c>
      <c r="DD19" s="121">
        <f t="shared" si="5"/>
        <v>31128.2</v>
      </c>
      <c r="DE19" s="121">
        <f t="shared" si="5"/>
        <v>33635.800000000003</v>
      </c>
      <c r="DF19" s="121">
        <f t="shared" si="5"/>
        <v>0</v>
      </c>
      <c r="DG19" s="121">
        <f t="shared" si="5"/>
        <v>6192.4000000000005</v>
      </c>
      <c r="DH19" s="121">
        <f t="shared" si="5"/>
        <v>0</v>
      </c>
      <c r="DI19" s="121">
        <f t="shared" si="5"/>
        <v>27443.4</v>
      </c>
      <c r="DJ19" s="121">
        <f t="shared" si="5"/>
        <v>40757.299999999996</v>
      </c>
      <c r="DK19" s="121">
        <f t="shared" si="5"/>
        <v>1760</v>
      </c>
      <c r="DL19" s="121">
        <f t="shared" si="5"/>
        <v>9270.9</v>
      </c>
      <c r="DM19" s="121">
        <f t="shared" si="5"/>
        <v>0</v>
      </c>
      <c r="DN19" s="121">
        <f t="shared" si="5"/>
        <v>29726.399999999994</v>
      </c>
      <c r="DO19" s="121">
        <f t="shared" si="5"/>
        <v>31144.799999999999</v>
      </c>
      <c r="DP19" s="121">
        <f t="shared" si="5"/>
        <v>0</v>
      </c>
      <c r="DQ19" s="121">
        <f t="shared" si="5"/>
        <v>2983.8999999999996</v>
      </c>
      <c r="DR19" s="121">
        <f t="shared" si="5"/>
        <v>0</v>
      </c>
      <c r="DS19" s="121">
        <f t="shared" si="5"/>
        <v>28160.899999999998</v>
      </c>
      <c r="DT19" s="359"/>
      <c r="DU19" s="37"/>
      <c r="DV19" s="38"/>
      <c r="DW19" s="38"/>
      <c r="DX19" s="38"/>
    </row>
    <row r="20" spans="1:128" ht="45">
      <c r="A20" s="66" t="s">
        <v>40</v>
      </c>
      <c r="B20" s="67" t="s">
        <v>165</v>
      </c>
      <c r="C20" s="68" t="s">
        <v>38</v>
      </c>
      <c r="D20" s="68" t="s">
        <v>38</v>
      </c>
      <c r="E20" s="68" t="s">
        <v>38</v>
      </c>
      <c r="F20" s="68" t="s">
        <v>38</v>
      </c>
      <c r="G20" s="68" t="s">
        <v>38</v>
      </c>
      <c r="H20" s="68" t="s">
        <v>38</v>
      </c>
      <c r="I20" s="68" t="s">
        <v>38</v>
      </c>
      <c r="J20" s="68" t="s">
        <v>38</v>
      </c>
      <c r="K20" s="68" t="s">
        <v>38</v>
      </c>
      <c r="L20" s="68" t="s">
        <v>38</v>
      </c>
      <c r="M20" s="68" t="s">
        <v>38</v>
      </c>
      <c r="N20" s="68" t="s">
        <v>38</v>
      </c>
      <c r="O20" s="68" t="s">
        <v>38</v>
      </c>
      <c r="P20" s="68" t="s">
        <v>38</v>
      </c>
      <c r="Q20" s="68" t="s">
        <v>38</v>
      </c>
      <c r="R20" s="68" t="s">
        <v>38</v>
      </c>
      <c r="S20" s="68" t="s">
        <v>38</v>
      </c>
      <c r="T20" s="68" t="s">
        <v>38</v>
      </c>
      <c r="U20" s="68" t="s">
        <v>38</v>
      </c>
      <c r="V20" s="68" t="s">
        <v>38</v>
      </c>
      <c r="W20" s="68" t="s">
        <v>38</v>
      </c>
      <c r="X20" s="68" t="s">
        <v>38</v>
      </c>
      <c r="Y20" s="68" t="s">
        <v>38</v>
      </c>
      <c r="Z20" s="68" t="s">
        <v>38</v>
      </c>
      <c r="AA20" s="68" t="s">
        <v>38</v>
      </c>
      <c r="AB20" s="68" t="s">
        <v>38</v>
      </c>
      <c r="AC20" s="68" t="s">
        <v>38</v>
      </c>
      <c r="AD20" s="21" t="s">
        <v>38</v>
      </c>
      <c r="AE20" s="21" t="s">
        <v>38</v>
      </c>
      <c r="AF20" s="68" t="s">
        <v>38</v>
      </c>
      <c r="AG20" s="68" t="s">
        <v>38</v>
      </c>
      <c r="AH20" s="132">
        <f t="shared" ref="AH20:BM20" si="6">AH21+AH24+AH25+AH27+AH32+AH33+AH34+AH35+AH36+AH42+AH44+AH49+AH50+AH51+AH56+AH57+AH58+AH59+AH60</f>
        <v>40200.6</v>
      </c>
      <c r="AI20" s="132">
        <f t="shared" si="6"/>
        <v>37709.9</v>
      </c>
      <c r="AJ20" s="132">
        <f t="shared" si="6"/>
        <v>0</v>
      </c>
      <c r="AK20" s="132">
        <f t="shared" si="6"/>
        <v>0</v>
      </c>
      <c r="AL20" s="132">
        <f t="shared" si="6"/>
        <v>8313</v>
      </c>
      <c r="AM20" s="132">
        <f t="shared" si="6"/>
        <v>8313</v>
      </c>
      <c r="AN20" s="132">
        <f t="shared" si="6"/>
        <v>0</v>
      </c>
      <c r="AO20" s="132">
        <f t="shared" si="6"/>
        <v>0</v>
      </c>
      <c r="AP20" s="132">
        <f t="shared" si="6"/>
        <v>31887.599999999999</v>
      </c>
      <c r="AQ20" s="132">
        <f t="shared" si="6"/>
        <v>29396.9</v>
      </c>
      <c r="AR20" s="132">
        <f t="shared" si="6"/>
        <v>51780</v>
      </c>
      <c r="AS20" s="132">
        <f t="shared" si="6"/>
        <v>1760</v>
      </c>
      <c r="AT20" s="132">
        <f t="shared" si="6"/>
        <v>15538.1</v>
      </c>
      <c r="AU20" s="132">
        <f t="shared" si="6"/>
        <v>0</v>
      </c>
      <c r="AV20" s="132">
        <f t="shared" si="6"/>
        <v>34481.9</v>
      </c>
      <c r="AW20" s="132">
        <f t="shared" si="6"/>
        <v>33591</v>
      </c>
      <c r="AX20" s="132">
        <f t="shared" si="6"/>
        <v>0</v>
      </c>
      <c r="AY20" s="132">
        <f t="shared" si="6"/>
        <v>2983.8999999999996</v>
      </c>
      <c r="AZ20" s="132">
        <f t="shared" si="6"/>
        <v>0</v>
      </c>
      <c r="BA20" s="132">
        <f t="shared" si="6"/>
        <v>30607.100000000002</v>
      </c>
      <c r="BB20" s="132">
        <f t="shared" si="6"/>
        <v>33581.500000000007</v>
      </c>
      <c r="BC20" s="132">
        <f t="shared" si="6"/>
        <v>0</v>
      </c>
      <c r="BD20" s="132">
        <f t="shared" si="6"/>
        <v>2983.8999999999996</v>
      </c>
      <c r="BE20" s="132">
        <f t="shared" si="6"/>
        <v>0</v>
      </c>
      <c r="BF20" s="132">
        <f t="shared" si="6"/>
        <v>30597.600000000002</v>
      </c>
      <c r="BG20" s="132">
        <f t="shared" si="6"/>
        <v>30121.5</v>
      </c>
      <c r="BH20" s="132">
        <f t="shared" si="6"/>
        <v>0</v>
      </c>
      <c r="BI20" s="132">
        <f t="shared" si="6"/>
        <v>0</v>
      </c>
      <c r="BJ20" s="132">
        <f t="shared" si="6"/>
        <v>0</v>
      </c>
      <c r="BK20" s="132">
        <f t="shared" si="6"/>
        <v>30121.5</v>
      </c>
      <c r="BL20" s="132">
        <f t="shared" si="6"/>
        <v>35855.100000000006</v>
      </c>
      <c r="BM20" s="132">
        <f t="shared" si="6"/>
        <v>33383.9</v>
      </c>
      <c r="BN20" s="132">
        <f t="shared" ref="BN20:CS20" si="7">BN21+BN24+BN25+BN27+BN32+BN33+BN34+BN35+BN36+BN42+BN44+BN49+BN50+BN51+BN56+BN57+BN58+BN59+BN60</f>
        <v>0</v>
      </c>
      <c r="BO20" s="132">
        <f t="shared" si="7"/>
        <v>0</v>
      </c>
      <c r="BP20" s="132">
        <f t="shared" si="7"/>
        <v>6192.4000000000005</v>
      </c>
      <c r="BQ20" s="132">
        <f t="shared" si="7"/>
        <v>6192.4000000000005</v>
      </c>
      <c r="BR20" s="132">
        <f t="shared" si="7"/>
        <v>0</v>
      </c>
      <c r="BS20" s="132">
        <f t="shared" si="7"/>
        <v>0</v>
      </c>
      <c r="BT20" s="132">
        <f t="shared" si="7"/>
        <v>29662.699999999997</v>
      </c>
      <c r="BU20" s="132">
        <f t="shared" si="7"/>
        <v>27191.5</v>
      </c>
      <c r="BV20" s="132">
        <f t="shared" si="7"/>
        <v>40236.199999999997</v>
      </c>
      <c r="BW20" s="132">
        <f t="shared" si="7"/>
        <v>1760</v>
      </c>
      <c r="BX20" s="132">
        <f t="shared" si="7"/>
        <v>9270.9</v>
      </c>
      <c r="BY20" s="132">
        <f t="shared" si="7"/>
        <v>0</v>
      </c>
      <c r="BZ20" s="132">
        <f t="shared" si="7"/>
        <v>29205.299999999996</v>
      </c>
      <c r="CA20" s="132">
        <f t="shared" si="7"/>
        <v>30623.7</v>
      </c>
      <c r="CB20" s="122">
        <f t="shared" si="7"/>
        <v>0</v>
      </c>
      <c r="CC20" s="122">
        <f t="shared" si="7"/>
        <v>2983.8999999999996</v>
      </c>
      <c r="CD20" s="122">
        <f t="shared" si="7"/>
        <v>0</v>
      </c>
      <c r="CE20" s="122">
        <f t="shared" si="7"/>
        <v>27639.8</v>
      </c>
      <c r="CF20" s="122">
        <f t="shared" si="7"/>
        <v>32911.800000000003</v>
      </c>
      <c r="CG20" s="122">
        <f t="shared" si="7"/>
        <v>0</v>
      </c>
      <c r="CH20" s="122">
        <f t="shared" si="7"/>
        <v>2983.8999999999996</v>
      </c>
      <c r="CI20" s="122">
        <f t="shared" si="7"/>
        <v>0</v>
      </c>
      <c r="CJ20" s="122">
        <f t="shared" si="7"/>
        <v>29927.899999999998</v>
      </c>
      <c r="CK20" s="122">
        <f t="shared" si="7"/>
        <v>29451.8</v>
      </c>
      <c r="CL20" s="122">
        <f t="shared" si="7"/>
        <v>0</v>
      </c>
      <c r="CM20" s="122">
        <f t="shared" si="7"/>
        <v>0</v>
      </c>
      <c r="CN20" s="122">
        <f t="shared" si="7"/>
        <v>0</v>
      </c>
      <c r="CO20" s="122">
        <f t="shared" si="7"/>
        <v>29451.8</v>
      </c>
      <c r="CP20" s="122">
        <f t="shared" si="7"/>
        <v>37709.9</v>
      </c>
      <c r="CQ20" s="122">
        <f t="shared" si="7"/>
        <v>0</v>
      </c>
      <c r="CR20" s="122">
        <f t="shared" si="7"/>
        <v>8313</v>
      </c>
      <c r="CS20" s="122">
        <f t="shared" si="7"/>
        <v>0</v>
      </c>
      <c r="CT20" s="122">
        <f t="shared" ref="CT20:DY20" si="8">CT21+CT24+CT25+CT27+CT32+CT33+CT34+CT35+CT36+CT42+CT44+CT49+CT50+CT51+CT56+CT57+CT58+CT59+CT60</f>
        <v>29396.9</v>
      </c>
      <c r="CU20" s="122">
        <f t="shared" si="8"/>
        <v>51780</v>
      </c>
      <c r="CV20" s="122">
        <f t="shared" si="8"/>
        <v>1760</v>
      </c>
      <c r="CW20" s="122">
        <f t="shared" si="8"/>
        <v>15538.1</v>
      </c>
      <c r="CX20" s="122">
        <f t="shared" si="8"/>
        <v>0</v>
      </c>
      <c r="CY20" s="122">
        <f t="shared" si="8"/>
        <v>34481.9</v>
      </c>
      <c r="CZ20" s="122">
        <f t="shared" si="8"/>
        <v>33591</v>
      </c>
      <c r="DA20" s="122">
        <f t="shared" si="8"/>
        <v>0</v>
      </c>
      <c r="DB20" s="122">
        <f t="shared" si="8"/>
        <v>2983.8999999999996</v>
      </c>
      <c r="DC20" s="122">
        <f t="shared" si="8"/>
        <v>0</v>
      </c>
      <c r="DD20" s="122">
        <f t="shared" si="8"/>
        <v>30607.100000000002</v>
      </c>
      <c r="DE20" s="122">
        <f t="shared" si="8"/>
        <v>33383.9</v>
      </c>
      <c r="DF20" s="122">
        <f t="shared" si="8"/>
        <v>0</v>
      </c>
      <c r="DG20" s="122">
        <f t="shared" si="8"/>
        <v>6192.4000000000005</v>
      </c>
      <c r="DH20" s="122">
        <f t="shared" si="8"/>
        <v>0</v>
      </c>
      <c r="DI20" s="122">
        <f t="shared" si="8"/>
        <v>27191.5</v>
      </c>
      <c r="DJ20" s="122">
        <f t="shared" si="8"/>
        <v>40236.199999999997</v>
      </c>
      <c r="DK20" s="122">
        <f t="shared" si="8"/>
        <v>1760</v>
      </c>
      <c r="DL20" s="122">
        <f t="shared" si="8"/>
        <v>9270.9</v>
      </c>
      <c r="DM20" s="122">
        <f t="shared" si="8"/>
        <v>0</v>
      </c>
      <c r="DN20" s="122">
        <f t="shared" si="8"/>
        <v>29205.299999999996</v>
      </c>
      <c r="DO20" s="122">
        <f t="shared" si="8"/>
        <v>30623.7</v>
      </c>
      <c r="DP20" s="122">
        <f t="shared" si="8"/>
        <v>0</v>
      </c>
      <c r="DQ20" s="122">
        <f t="shared" si="8"/>
        <v>2983.8999999999996</v>
      </c>
      <c r="DR20" s="122">
        <f t="shared" si="8"/>
        <v>0</v>
      </c>
      <c r="DS20" s="122">
        <f t="shared" si="8"/>
        <v>27639.8</v>
      </c>
      <c r="DT20" s="360"/>
      <c r="DU20" s="37"/>
      <c r="DV20" s="38"/>
      <c r="DW20" s="38"/>
      <c r="DX20" s="38"/>
    </row>
    <row r="21" spans="1:128" ht="81.75" customHeight="1">
      <c r="A21" s="148" t="s">
        <v>41</v>
      </c>
      <c r="B21" s="257" t="s">
        <v>166</v>
      </c>
      <c r="C21" s="263" t="s">
        <v>42</v>
      </c>
      <c r="D21" s="269" t="s">
        <v>43</v>
      </c>
      <c r="E21" s="266" t="s">
        <v>44</v>
      </c>
      <c r="F21" s="266"/>
      <c r="G21" s="266"/>
      <c r="H21" s="266"/>
      <c r="I21" s="266"/>
      <c r="J21" s="266"/>
      <c r="K21" s="266"/>
      <c r="L21" s="266"/>
      <c r="M21" s="266"/>
      <c r="N21" s="266"/>
      <c r="O21" s="269"/>
      <c r="P21" s="266"/>
      <c r="Q21" s="266"/>
      <c r="R21" s="266"/>
      <c r="S21" s="266"/>
      <c r="T21" s="266"/>
      <c r="U21" s="266"/>
      <c r="V21" s="266"/>
      <c r="W21" s="266"/>
      <c r="X21" s="266"/>
      <c r="Y21" s="266"/>
      <c r="Z21" s="266"/>
      <c r="AA21" s="266"/>
      <c r="AB21" s="266"/>
      <c r="AC21" s="150" t="s">
        <v>273</v>
      </c>
      <c r="AD21" s="272" t="s">
        <v>276</v>
      </c>
      <c r="AE21" s="146" t="s">
        <v>277</v>
      </c>
      <c r="AF21" s="269" t="s">
        <v>24</v>
      </c>
      <c r="AG21" s="323" t="s">
        <v>45</v>
      </c>
      <c r="AH21" s="186">
        <f t="shared" ref="AH21:AI32" si="9">AJ21+AL21+AN21+AP21</f>
        <v>290.5</v>
      </c>
      <c r="AI21" s="186">
        <f t="shared" si="9"/>
        <v>10.6</v>
      </c>
      <c r="AJ21" s="186">
        <v>0</v>
      </c>
      <c r="AK21" s="186">
        <v>0</v>
      </c>
      <c r="AL21" s="186">
        <v>0</v>
      </c>
      <c r="AM21" s="186">
        <v>0</v>
      </c>
      <c r="AN21" s="186">
        <v>0</v>
      </c>
      <c r="AO21" s="186">
        <v>0</v>
      </c>
      <c r="AP21" s="275">
        <v>290.5</v>
      </c>
      <c r="AQ21" s="186">
        <v>10.6</v>
      </c>
      <c r="AR21" s="186">
        <f>AS21+AT21+AU21+AV21</f>
        <v>307.5</v>
      </c>
      <c r="AS21" s="186">
        <v>0</v>
      </c>
      <c r="AT21" s="186">
        <v>0</v>
      </c>
      <c r="AU21" s="186">
        <v>0</v>
      </c>
      <c r="AV21" s="186">
        <v>307.5</v>
      </c>
      <c r="AW21" s="186">
        <v>307.5</v>
      </c>
      <c r="AX21" s="186">
        <v>0</v>
      </c>
      <c r="AY21" s="275">
        <v>0</v>
      </c>
      <c r="AZ21" s="186">
        <v>0</v>
      </c>
      <c r="BA21" s="186">
        <f>AW21-AX21-AY21-AZ21</f>
        <v>307.5</v>
      </c>
      <c r="BB21" s="186">
        <v>307.5</v>
      </c>
      <c r="BC21" s="186"/>
      <c r="BD21" s="186"/>
      <c r="BE21" s="186"/>
      <c r="BF21" s="186">
        <f>BB21-BC21-BD21-BE21</f>
        <v>307.5</v>
      </c>
      <c r="BG21" s="186">
        <v>307.5</v>
      </c>
      <c r="BH21" s="186"/>
      <c r="BI21" s="186"/>
      <c r="BJ21" s="186"/>
      <c r="BK21" s="186">
        <f>BG21-BH21-BI21-BJ21</f>
        <v>307.5</v>
      </c>
      <c r="BL21" s="186">
        <f t="shared" ref="BL21:BM32" si="10">BN21+BP21+BR21+BT21</f>
        <v>290.5</v>
      </c>
      <c r="BM21" s="186">
        <f t="shared" si="10"/>
        <v>10.6</v>
      </c>
      <c r="BN21" s="186">
        <v>0</v>
      </c>
      <c r="BO21" s="186">
        <v>0</v>
      </c>
      <c r="BP21" s="186">
        <v>0</v>
      </c>
      <c r="BQ21" s="186">
        <v>0</v>
      </c>
      <c r="BR21" s="186">
        <v>0</v>
      </c>
      <c r="BS21" s="186">
        <v>0</v>
      </c>
      <c r="BT21" s="186">
        <v>290.5</v>
      </c>
      <c r="BU21" s="186">
        <v>10.6</v>
      </c>
      <c r="BV21" s="186">
        <f>BW21+BX21+BY21+BZ21</f>
        <v>307.5</v>
      </c>
      <c r="BW21" s="186">
        <v>0</v>
      </c>
      <c r="BX21" s="186">
        <v>0</v>
      </c>
      <c r="BY21" s="186">
        <v>0</v>
      </c>
      <c r="BZ21" s="275">
        <v>307.5</v>
      </c>
      <c r="CA21" s="186">
        <v>307.5</v>
      </c>
      <c r="CB21" s="186">
        <v>0</v>
      </c>
      <c r="CC21" s="186">
        <v>0</v>
      </c>
      <c r="CD21" s="186">
        <v>0</v>
      </c>
      <c r="CE21" s="186">
        <f>CA21-CB21-CC21-CD21</f>
        <v>307.5</v>
      </c>
      <c r="CF21" s="186">
        <v>307.5</v>
      </c>
      <c r="CG21" s="186"/>
      <c r="CH21" s="186"/>
      <c r="CI21" s="186"/>
      <c r="CJ21" s="186">
        <f>CF21-CG21-CH21-CI21</f>
        <v>307.5</v>
      </c>
      <c r="CK21" s="186">
        <v>307.5</v>
      </c>
      <c r="CL21" s="186"/>
      <c r="CM21" s="186"/>
      <c r="CN21" s="186"/>
      <c r="CO21" s="186">
        <f>CK21-CL21-CM21-CN21</f>
        <v>307.5</v>
      </c>
      <c r="CP21" s="186">
        <f t="shared" ref="CP21:CP36" si="11">CQ21+CR21+CS21+CT21</f>
        <v>10.6</v>
      </c>
      <c r="CQ21" s="186">
        <v>0</v>
      </c>
      <c r="CR21" s="186">
        <v>0</v>
      </c>
      <c r="CS21" s="186">
        <f>AO21</f>
        <v>0</v>
      </c>
      <c r="CT21" s="186">
        <v>10.6</v>
      </c>
      <c r="CU21" s="186">
        <f>AR21</f>
        <v>307.5</v>
      </c>
      <c r="CV21" s="186">
        <f t="shared" ref="CV21:CY21" si="12">AS21</f>
        <v>0</v>
      </c>
      <c r="CW21" s="186">
        <f t="shared" si="12"/>
        <v>0</v>
      </c>
      <c r="CX21" s="186">
        <f t="shared" si="12"/>
        <v>0</v>
      </c>
      <c r="CY21" s="186">
        <f t="shared" si="12"/>
        <v>307.5</v>
      </c>
      <c r="CZ21" s="186">
        <f>AW21</f>
        <v>307.5</v>
      </c>
      <c r="DA21" s="186">
        <f t="shared" ref="DA21:DD21" si="13">AX21</f>
        <v>0</v>
      </c>
      <c r="DB21" s="186">
        <f t="shared" si="13"/>
        <v>0</v>
      </c>
      <c r="DC21" s="186">
        <f t="shared" si="13"/>
        <v>0</v>
      </c>
      <c r="DD21" s="186">
        <f t="shared" si="13"/>
        <v>307.5</v>
      </c>
      <c r="DE21" s="186">
        <f>DF21+DG21+DH21+DI21</f>
        <v>10.6</v>
      </c>
      <c r="DF21" s="186">
        <v>0</v>
      </c>
      <c r="DG21" s="186">
        <v>0</v>
      </c>
      <c r="DH21" s="186">
        <f>BS21</f>
        <v>0</v>
      </c>
      <c r="DI21" s="186">
        <v>10.6</v>
      </c>
      <c r="DJ21" s="186">
        <f>BV21</f>
        <v>307.5</v>
      </c>
      <c r="DK21" s="186">
        <f t="shared" ref="DK21:DN21" si="14">BW21</f>
        <v>0</v>
      </c>
      <c r="DL21" s="186">
        <f t="shared" si="14"/>
        <v>0</v>
      </c>
      <c r="DM21" s="186">
        <f t="shared" si="14"/>
        <v>0</v>
      </c>
      <c r="DN21" s="186">
        <f t="shared" si="14"/>
        <v>307.5</v>
      </c>
      <c r="DO21" s="186">
        <f>CA21</f>
        <v>307.5</v>
      </c>
      <c r="DP21" s="186">
        <f t="shared" ref="DP21:DS21" si="15">CB21</f>
        <v>0</v>
      </c>
      <c r="DQ21" s="186">
        <f t="shared" si="15"/>
        <v>0</v>
      </c>
      <c r="DR21" s="186">
        <f t="shared" si="15"/>
        <v>0</v>
      </c>
      <c r="DS21" s="186">
        <f t="shared" si="15"/>
        <v>307.5</v>
      </c>
      <c r="DT21" s="361" t="s">
        <v>46</v>
      </c>
      <c r="DU21" s="37"/>
      <c r="DV21" s="38"/>
      <c r="DW21" s="38"/>
      <c r="DX21" s="38"/>
    </row>
    <row r="22" spans="1:128" ht="81.75" customHeight="1">
      <c r="A22" s="256"/>
      <c r="B22" s="258"/>
      <c r="C22" s="264"/>
      <c r="D22" s="270"/>
      <c r="E22" s="267"/>
      <c r="F22" s="267"/>
      <c r="G22" s="267"/>
      <c r="H22" s="267"/>
      <c r="I22" s="267"/>
      <c r="J22" s="267"/>
      <c r="K22" s="267"/>
      <c r="L22" s="267"/>
      <c r="M22" s="267"/>
      <c r="N22" s="267"/>
      <c r="O22" s="270"/>
      <c r="P22" s="267"/>
      <c r="Q22" s="267"/>
      <c r="R22" s="267"/>
      <c r="S22" s="267"/>
      <c r="T22" s="267"/>
      <c r="U22" s="267"/>
      <c r="V22" s="267"/>
      <c r="W22" s="267"/>
      <c r="X22" s="267"/>
      <c r="Y22" s="267"/>
      <c r="Z22" s="267"/>
      <c r="AA22" s="267"/>
      <c r="AB22" s="267"/>
      <c r="AC22" s="151" t="s">
        <v>274</v>
      </c>
      <c r="AD22" s="273" t="s">
        <v>276</v>
      </c>
      <c r="AE22" s="147" t="s">
        <v>278</v>
      </c>
      <c r="AF22" s="270"/>
      <c r="AG22" s="324"/>
      <c r="AH22" s="187"/>
      <c r="AI22" s="187"/>
      <c r="AJ22" s="187"/>
      <c r="AK22" s="187"/>
      <c r="AL22" s="187"/>
      <c r="AM22" s="187"/>
      <c r="AN22" s="187"/>
      <c r="AO22" s="187"/>
      <c r="AP22" s="276"/>
      <c r="AQ22" s="187"/>
      <c r="AR22" s="187"/>
      <c r="AS22" s="187"/>
      <c r="AT22" s="187"/>
      <c r="AU22" s="187"/>
      <c r="AV22" s="187"/>
      <c r="AW22" s="187"/>
      <c r="AX22" s="187"/>
      <c r="AY22" s="276"/>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276"/>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362"/>
      <c r="DU22" s="37"/>
      <c r="DV22" s="38"/>
      <c r="DW22" s="38"/>
      <c r="DX22" s="38"/>
    </row>
    <row r="23" spans="1:128" ht="81.75" customHeight="1">
      <c r="A23" s="149"/>
      <c r="B23" s="259"/>
      <c r="C23" s="265"/>
      <c r="D23" s="271"/>
      <c r="E23" s="268"/>
      <c r="F23" s="268"/>
      <c r="G23" s="268"/>
      <c r="H23" s="268"/>
      <c r="I23" s="268"/>
      <c r="J23" s="268"/>
      <c r="K23" s="268"/>
      <c r="L23" s="268"/>
      <c r="M23" s="268"/>
      <c r="N23" s="268"/>
      <c r="O23" s="271"/>
      <c r="P23" s="268"/>
      <c r="Q23" s="268"/>
      <c r="R23" s="268"/>
      <c r="S23" s="268"/>
      <c r="T23" s="268"/>
      <c r="U23" s="268"/>
      <c r="V23" s="268"/>
      <c r="W23" s="268"/>
      <c r="X23" s="268"/>
      <c r="Y23" s="268"/>
      <c r="Z23" s="268"/>
      <c r="AA23" s="268"/>
      <c r="AB23" s="268"/>
      <c r="AC23" s="274" t="s">
        <v>275</v>
      </c>
      <c r="AD23" s="273" t="s">
        <v>276</v>
      </c>
      <c r="AE23" s="147" t="s">
        <v>279</v>
      </c>
      <c r="AF23" s="271"/>
      <c r="AG23" s="325"/>
      <c r="AH23" s="188"/>
      <c r="AI23" s="188"/>
      <c r="AJ23" s="188"/>
      <c r="AK23" s="188"/>
      <c r="AL23" s="188"/>
      <c r="AM23" s="188"/>
      <c r="AN23" s="188"/>
      <c r="AO23" s="188"/>
      <c r="AP23" s="277"/>
      <c r="AQ23" s="188"/>
      <c r="AR23" s="188"/>
      <c r="AS23" s="188"/>
      <c r="AT23" s="188"/>
      <c r="AU23" s="188"/>
      <c r="AV23" s="188"/>
      <c r="AW23" s="188"/>
      <c r="AX23" s="188"/>
      <c r="AY23" s="277"/>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277"/>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363"/>
      <c r="DU23" s="37"/>
      <c r="DV23" s="38"/>
      <c r="DW23" s="38"/>
      <c r="DX23" s="38"/>
    </row>
    <row r="24" spans="1:128" ht="89.25">
      <c r="A24" s="153" t="s">
        <v>47</v>
      </c>
      <c r="B24" s="46" t="s">
        <v>167</v>
      </c>
      <c r="C24" s="47" t="s">
        <v>42</v>
      </c>
      <c r="D24" s="48" t="s">
        <v>48</v>
      </c>
      <c r="E24" s="48" t="s">
        <v>44</v>
      </c>
      <c r="F24" s="48"/>
      <c r="G24" s="48"/>
      <c r="H24" s="48"/>
      <c r="I24" s="48"/>
      <c r="J24" s="48"/>
      <c r="K24" s="48"/>
      <c r="L24" s="48"/>
      <c r="M24" s="48"/>
      <c r="N24" s="48"/>
      <c r="O24" s="48"/>
      <c r="P24" s="48"/>
      <c r="Q24" s="48"/>
      <c r="R24" s="48"/>
      <c r="S24" s="48"/>
      <c r="T24" s="48"/>
      <c r="U24" s="48"/>
      <c r="V24" s="48"/>
      <c r="W24" s="48"/>
      <c r="X24" s="48"/>
      <c r="Y24" s="48"/>
      <c r="Z24" s="48"/>
      <c r="AA24" s="48"/>
      <c r="AB24" s="48"/>
      <c r="AC24" s="152" t="s">
        <v>280</v>
      </c>
      <c r="AD24" s="155" t="s">
        <v>276</v>
      </c>
      <c r="AE24" s="156" t="s">
        <v>281</v>
      </c>
      <c r="AF24" s="281" t="s">
        <v>24</v>
      </c>
      <c r="AG24" s="326" t="s">
        <v>244</v>
      </c>
      <c r="AH24" s="127">
        <f t="shared" si="9"/>
        <v>894.7</v>
      </c>
      <c r="AI24" s="127">
        <f t="shared" si="9"/>
        <v>563.6</v>
      </c>
      <c r="AJ24" s="127">
        <v>0</v>
      </c>
      <c r="AK24" s="127">
        <v>0</v>
      </c>
      <c r="AL24" s="127">
        <v>0</v>
      </c>
      <c r="AM24" s="127">
        <v>0</v>
      </c>
      <c r="AN24" s="127">
        <v>0</v>
      </c>
      <c r="AO24" s="127">
        <v>0</v>
      </c>
      <c r="AP24" s="185">
        <v>894.7</v>
      </c>
      <c r="AQ24" s="185">
        <v>563.6</v>
      </c>
      <c r="AR24" s="127">
        <f t="shared" ref="AR24:AR36" si="16">AS24+AT24+AU24+AV24</f>
        <v>2365.1</v>
      </c>
      <c r="AS24" s="127">
        <v>0</v>
      </c>
      <c r="AT24" s="127">
        <v>0</v>
      </c>
      <c r="AU24" s="127">
        <v>0</v>
      </c>
      <c r="AV24" s="127">
        <v>2365.1</v>
      </c>
      <c r="AW24" s="127">
        <v>1498.7</v>
      </c>
      <c r="AX24" s="127">
        <v>0</v>
      </c>
      <c r="AY24" s="127">
        <v>0</v>
      </c>
      <c r="AZ24" s="127">
        <v>0</v>
      </c>
      <c r="BA24" s="127">
        <f t="shared" ref="BA24:BA82" si="17">AW24-AX24-AY24-AZ24</f>
        <v>1498.7</v>
      </c>
      <c r="BB24" s="127">
        <v>1565.7</v>
      </c>
      <c r="BC24" s="127"/>
      <c r="BD24" s="127"/>
      <c r="BE24" s="127"/>
      <c r="BF24" s="127">
        <f t="shared" ref="BF24:BF82" si="18">BB24-BC24-BD24-BE24</f>
        <v>1565.7</v>
      </c>
      <c r="BG24" s="127">
        <v>1565.7</v>
      </c>
      <c r="BH24" s="127"/>
      <c r="BI24" s="127"/>
      <c r="BJ24" s="127"/>
      <c r="BK24" s="127">
        <f t="shared" ref="BK24:BK82" si="19">BG24-BH24-BI24-BJ24</f>
        <v>1565.7</v>
      </c>
      <c r="BL24" s="127">
        <f t="shared" si="10"/>
        <v>894.7</v>
      </c>
      <c r="BM24" s="127">
        <f t="shared" si="10"/>
        <v>563.6</v>
      </c>
      <c r="BN24" s="127">
        <v>0</v>
      </c>
      <c r="BO24" s="127">
        <v>0</v>
      </c>
      <c r="BP24" s="127">
        <v>0</v>
      </c>
      <c r="BQ24" s="127">
        <v>0</v>
      </c>
      <c r="BR24" s="127">
        <v>0</v>
      </c>
      <c r="BS24" s="127">
        <v>0</v>
      </c>
      <c r="BT24" s="185">
        <v>894.7</v>
      </c>
      <c r="BU24" s="185">
        <v>563.6</v>
      </c>
      <c r="BV24" s="127">
        <f t="shared" ref="BV24:BV36" si="20">BW24+BX24+BY24+BZ24</f>
        <v>2365.1</v>
      </c>
      <c r="BW24" s="127">
        <v>0</v>
      </c>
      <c r="BX24" s="127">
        <v>0</v>
      </c>
      <c r="BY24" s="127">
        <v>0</v>
      </c>
      <c r="BZ24" s="127">
        <v>2365.1</v>
      </c>
      <c r="CA24" s="127">
        <v>1498.7</v>
      </c>
      <c r="CB24" s="123">
        <v>0</v>
      </c>
      <c r="CC24" s="123">
        <v>0</v>
      </c>
      <c r="CD24" s="123">
        <v>0</v>
      </c>
      <c r="CE24" s="123">
        <f t="shared" ref="CE24:CE36" si="21">CA24-CB24-CC24-CD24</f>
        <v>1498.7</v>
      </c>
      <c r="CF24" s="123">
        <v>1565.7</v>
      </c>
      <c r="CG24" s="123"/>
      <c r="CH24" s="123"/>
      <c r="CI24" s="123"/>
      <c r="CJ24" s="123">
        <f t="shared" ref="CJ24:CJ36" si="22">CF24-CG24-CH24-CI24</f>
        <v>1565.7</v>
      </c>
      <c r="CK24" s="123">
        <v>1565.7</v>
      </c>
      <c r="CL24" s="123"/>
      <c r="CM24" s="123"/>
      <c r="CN24" s="123"/>
      <c r="CO24" s="123">
        <f t="shared" ref="CO24:CO36" si="23">CK24-CL24-CM24-CN24</f>
        <v>1565.7</v>
      </c>
      <c r="CP24" s="123">
        <f t="shared" si="11"/>
        <v>563.6</v>
      </c>
      <c r="CQ24" s="123">
        <v>0</v>
      </c>
      <c r="CR24" s="123">
        <v>0</v>
      </c>
      <c r="CS24" s="123">
        <f t="shared" ref="CS24:CS60" si="24">AO24</f>
        <v>0</v>
      </c>
      <c r="CT24" s="125">
        <v>563.6</v>
      </c>
      <c r="CU24" s="123">
        <f t="shared" ref="CU24:CU60" si="25">AR24</f>
        <v>2365.1</v>
      </c>
      <c r="CV24" s="123">
        <f t="shared" ref="CV24:CV60" si="26">AS24</f>
        <v>0</v>
      </c>
      <c r="CW24" s="123">
        <f t="shared" ref="CW24:CW60" si="27">AT24</f>
        <v>0</v>
      </c>
      <c r="CX24" s="123">
        <f t="shared" ref="CX24:CX60" si="28">AU24</f>
        <v>0</v>
      </c>
      <c r="CY24" s="123">
        <f t="shared" ref="CY24:CY60" si="29">AV24</f>
        <v>2365.1</v>
      </c>
      <c r="CZ24" s="123">
        <f t="shared" ref="CZ24:CZ60" si="30">AW24</f>
        <v>1498.7</v>
      </c>
      <c r="DA24" s="123">
        <f t="shared" ref="DA24:DA60" si="31">AX24</f>
        <v>0</v>
      </c>
      <c r="DB24" s="123">
        <f t="shared" ref="DB24:DB60" si="32">AY24</f>
        <v>0</v>
      </c>
      <c r="DC24" s="123">
        <f t="shared" ref="DC24:DC60" si="33">AZ24</f>
        <v>0</v>
      </c>
      <c r="DD24" s="123">
        <f t="shared" ref="DD24:DD60" si="34">BA24</f>
        <v>1498.7</v>
      </c>
      <c r="DE24" s="123">
        <f t="shared" ref="DE24:DE60" si="35">DF24+DG24+DH24+DI24</f>
        <v>563.6</v>
      </c>
      <c r="DF24" s="123">
        <v>0</v>
      </c>
      <c r="DG24" s="123">
        <v>0</v>
      </c>
      <c r="DH24" s="123">
        <f t="shared" ref="DH24:DH60" si="36">BS24</f>
        <v>0</v>
      </c>
      <c r="DI24" s="125">
        <v>563.6</v>
      </c>
      <c r="DJ24" s="124">
        <f t="shared" ref="DJ24:DJ60" si="37">BV24</f>
        <v>2365.1</v>
      </c>
      <c r="DK24" s="124">
        <f t="shared" ref="DK24:DK60" si="38">BW24</f>
        <v>0</v>
      </c>
      <c r="DL24" s="124">
        <f t="shared" ref="DL24:DL60" si="39">BX24</f>
        <v>0</v>
      </c>
      <c r="DM24" s="124">
        <f t="shared" ref="DM24:DM60" si="40">BY24</f>
        <v>0</v>
      </c>
      <c r="DN24" s="124">
        <f t="shared" ref="DN24:DN60" si="41">BZ24</f>
        <v>2365.1</v>
      </c>
      <c r="DO24" s="123">
        <f t="shared" ref="DO24:DO60" si="42">CA24</f>
        <v>1498.7</v>
      </c>
      <c r="DP24" s="123">
        <f t="shared" ref="DP24:DP60" si="43">CB24</f>
        <v>0</v>
      </c>
      <c r="DQ24" s="123">
        <f t="shared" ref="DQ24:DQ60" si="44">CC24</f>
        <v>0</v>
      </c>
      <c r="DR24" s="123">
        <f t="shared" ref="DR24:DR60" si="45">CD24</f>
        <v>0</v>
      </c>
      <c r="DS24" s="123">
        <f t="shared" ref="DS24:DS60" si="46">CE24</f>
        <v>1498.7</v>
      </c>
      <c r="DT24" s="298" t="s">
        <v>50</v>
      </c>
      <c r="DU24" s="37"/>
      <c r="DV24" s="38"/>
      <c r="DW24" s="38"/>
      <c r="DX24" s="38"/>
    </row>
    <row r="25" spans="1:128" ht="75.75" customHeight="1">
      <c r="A25" s="148" t="s">
        <v>51</v>
      </c>
      <c r="B25" s="148" t="s">
        <v>168</v>
      </c>
      <c r="C25" s="278" t="s">
        <v>42</v>
      </c>
      <c r="D25" s="278" t="s">
        <v>52</v>
      </c>
      <c r="E25" s="278" t="s">
        <v>44</v>
      </c>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t="s">
        <v>282</v>
      </c>
      <c r="AD25" s="278" t="s">
        <v>276</v>
      </c>
      <c r="AE25" s="278" t="s">
        <v>283</v>
      </c>
      <c r="AF25" s="278" t="s">
        <v>122</v>
      </c>
      <c r="AG25" s="278" t="s">
        <v>53</v>
      </c>
      <c r="AH25" s="342">
        <f t="shared" si="9"/>
        <v>437.5</v>
      </c>
      <c r="AI25" s="342">
        <f t="shared" si="9"/>
        <v>424.3</v>
      </c>
      <c r="AJ25" s="342">
        <v>0</v>
      </c>
      <c r="AK25" s="342">
        <v>0</v>
      </c>
      <c r="AL25" s="342">
        <v>220.9</v>
      </c>
      <c r="AM25" s="342">
        <v>220.9</v>
      </c>
      <c r="AN25" s="342">
        <v>0</v>
      </c>
      <c r="AO25" s="342">
        <v>0</v>
      </c>
      <c r="AP25" s="342">
        <v>216.6</v>
      </c>
      <c r="AQ25" s="342">
        <v>203.4</v>
      </c>
      <c r="AR25" s="342">
        <f t="shared" si="16"/>
        <v>232.3</v>
      </c>
      <c r="AS25" s="342">
        <v>0</v>
      </c>
      <c r="AT25" s="342">
        <v>0</v>
      </c>
      <c r="AU25" s="342">
        <v>0</v>
      </c>
      <c r="AV25" s="342">
        <v>232.3</v>
      </c>
      <c r="AW25" s="342">
        <v>243.9</v>
      </c>
      <c r="AX25" s="342">
        <v>0</v>
      </c>
      <c r="AY25" s="342">
        <v>0</v>
      </c>
      <c r="AZ25" s="342">
        <v>0</v>
      </c>
      <c r="BA25" s="342">
        <f t="shared" si="17"/>
        <v>243.9</v>
      </c>
      <c r="BB25" s="342">
        <v>256.10000000000002</v>
      </c>
      <c r="BC25" s="342"/>
      <c r="BD25" s="342"/>
      <c r="BE25" s="342"/>
      <c r="BF25" s="342">
        <f t="shared" si="18"/>
        <v>256.10000000000002</v>
      </c>
      <c r="BG25" s="342">
        <v>256.10000000000002</v>
      </c>
      <c r="BH25" s="342"/>
      <c r="BI25" s="342"/>
      <c r="BJ25" s="342"/>
      <c r="BK25" s="342">
        <f t="shared" si="19"/>
        <v>256.10000000000002</v>
      </c>
      <c r="BL25" s="342">
        <f t="shared" si="10"/>
        <v>437.5</v>
      </c>
      <c r="BM25" s="342">
        <f t="shared" si="10"/>
        <v>424.3</v>
      </c>
      <c r="BN25" s="342">
        <v>0</v>
      </c>
      <c r="BO25" s="342">
        <v>0</v>
      </c>
      <c r="BP25" s="342">
        <v>220.9</v>
      </c>
      <c r="BQ25" s="342">
        <v>220.9</v>
      </c>
      <c r="BR25" s="342">
        <v>0</v>
      </c>
      <c r="BS25" s="342">
        <v>0</v>
      </c>
      <c r="BT25" s="342">
        <v>216.6</v>
      </c>
      <c r="BU25" s="342">
        <v>203.4</v>
      </c>
      <c r="BV25" s="342">
        <f t="shared" si="20"/>
        <v>232.3</v>
      </c>
      <c r="BW25" s="342">
        <v>0</v>
      </c>
      <c r="BX25" s="342">
        <v>0</v>
      </c>
      <c r="BY25" s="342">
        <v>0</v>
      </c>
      <c r="BZ25" s="342">
        <v>232.3</v>
      </c>
      <c r="CA25" s="342">
        <v>243.9</v>
      </c>
      <c r="CB25" s="342">
        <v>0</v>
      </c>
      <c r="CC25" s="342">
        <v>0</v>
      </c>
      <c r="CD25" s="342">
        <v>0</v>
      </c>
      <c r="CE25" s="342">
        <f t="shared" si="21"/>
        <v>243.9</v>
      </c>
      <c r="CF25" s="342">
        <v>256.10000000000002</v>
      </c>
      <c r="CG25" s="342"/>
      <c r="CH25" s="342"/>
      <c r="CI25" s="342"/>
      <c r="CJ25" s="342">
        <f t="shared" si="22"/>
        <v>256.10000000000002</v>
      </c>
      <c r="CK25" s="342">
        <v>256.10000000000002</v>
      </c>
      <c r="CL25" s="342"/>
      <c r="CM25" s="342"/>
      <c r="CN25" s="342"/>
      <c r="CO25" s="342">
        <f t="shared" si="23"/>
        <v>256.10000000000002</v>
      </c>
      <c r="CP25" s="342">
        <f t="shared" si="11"/>
        <v>424.3</v>
      </c>
      <c r="CQ25" s="342">
        <v>0</v>
      </c>
      <c r="CR25" s="342">
        <v>220.9</v>
      </c>
      <c r="CS25" s="342">
        <f t="shared" si="24"/>
        <v>0</v>
      </c>
      <c r="CT25" s="342">
        <v>203.4</v>
      </c>
      <c r="CU25" s="342">
        <f t="shared" si="25"/>
        <v>232.3</v>
      </c>
      <c r="CV25" s="342">
        <f t="shared" si="26"/>
        <v>0</v>
      </c>
      <c r="CW25" s="342">
        <f t="shared" si="27"/>
        <v>0</v>
      </c>
      <c r="CX25" s="342">
        <f t="shared" si="28"/>
        <v>0</v>
      </c>
      <c r="CY25" s="342">
        <f t="shared" si="29"/>
        <v>232.3</v>
      </c>
      <c r="CZ25" s="342">
        <f t="shared" si="30"/>
        <v>243.9</v>
      </c>
      <c r="DA25" s="342">
        <f t="shared" si="31"/>
        <v>0</v>
      </c>
      <c r="DB25" s="342">
        <f t="shared" si="32"/>
        <v>0</v>
      </c>
      <c r="DC25" s="342">
        <f t="shared" si="33"/>
        <v>0</v>
      </c>
      <c r="DD25" s="342">
        <f t="shared" si="34"/>
        <v>243.9</v>
      </c>
      <c r="DE25" s="342">
        <f t="shared" si="35"/>
        <v>424.3</v>
      </c>
      <c r="DF25" s="342">
        <v>0</v>
      </c>
      <c r="DG25" s="342">
        <v>220.9</v>
      </c>
      <c r="DH25" s="342">
        <f t="shared" si="36"/>
        <v>0</v>
      </c>
      <c r="DI25" s="342">
        <v>203.4</v>
      </c>
      <c r="DJ25" s="342">
        <f t="shared" si="37"/>
        <v>232.3</v>
      </c>
      <c r="DK25" s="342">
        <f t="shared" si="38"/>
        <v>0</v>
      </c>
      <c r="DL25" s="342">
        <f t="shared" si="39"/>
        <v>0</v>
      </c>
      <c r="DM25" s="342">
        <f t="shared" si="40"/>
        <v>0</v>
      </c>
      <c r="DN25" s="342">
        <f t="shared" si="41"/>
        <v>232.3</v>
      </c>
      <c r="DO25" s="342">
        <f t="shared" si="42"/>
        <v>243.9</v>
      </c>
      <c r="DP25" s="342">
        <f t="shared" si="43"/>
        <v>0</v>
      </c>
      <c r="DQ25" s="342">
        <f t="shared" si="44"/>
        <v>0</v>
      </c>
      <c r="DR25" s="342">
        <f t="shared" si="45"/>
        <v>0</v>
      </c>
      <c r="DS25" s="342">
        <f t="shared" si="46"/>
        <v>243.9</v>
      </c>
      <c r="DT25" s="278" t="s">
        <v>50</v>
      </c>
      <c r="DU25" s="37"/>
      <c r="DV25" s="38"/>
      <c r="DW25" s="38"/>
      <c r="DX25" s="38"/>
    </row>
    <row r="26" spans="1:128" ht="91.5" customHeight="1">
      <c r="A26" s="149"/>
      <c r="B26" s="14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t="s">
        <v>284</v>
      </c>
      <c r="AD26" s="279" t="s">
        <v>276</v>
      </c>
      <c r="AE26" s="279" t="s">
        <v>285</v>
      </c>
      <c r="AF26" s="279"/>
      <c r="AG26" s="279"/>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c r="CO26" s="343"/>
      <c r="CP26" s="343"/>
      <c r="CQ26" s="343"/>
      <c r="CR26" s="343"/>
      <c r="CS26" s="343"/>
      <c r="CT26" s="343"/>
      <c r="CU26" s="343"/>
      <c r="CV26" s="343"/>
      <c r="CW26" s="343"/>
      <c r="CX26" s="343"/>
      <c r="CY26" s="343"/>
      <c r="CZ26" s="343"/>
      <c r="DA26" s="343"/>
      <c r="DB26" s="343"/>
      <c r="DC26" s="343"/>
      <c r="DD26" s="343"/>
      <c r="DE26" s="343"/>
      <c r="DF26" s="343"/>
      <c r="DG26" s="343"/>
      <c r="DH26" s="343"/>
      <c r="DI26" s="343"/>
      <c r="DJ26" s="343"/>
      <c r="DK26" s="343"/>
      <c r="DL26" s="343"/>
      <c r="DM26" s="343"/>
      <c r="DN26" s="343"/>
      <c r="DO26" s="343"/>
      <c r="DP26" s="343"/>
      <c r="DQ26" s="343"/>
      <c r="DR26" s="343"/>
      <c r="DS26" s="343"/>
      <c r="DT26" s="279"/>
      <c r="DU26" s="37"/>
      <c r="DV26" s="38"/>
      <c r="DW26" s="38"/>
      <c r="DX26" s="38">
        <v>1</v>
      </c>
    </row>
    <row r="27" spans="1:128" ht="135">
      <c r="A27" s="45" t="s">
        <v>140</v>
      </c>
      <c r="B27" s="280" t="s">
        <v>169</v>
      </c>
      <c r="C27" s="260" t="s">
        <v>42</v>
      </c>
      <c r="D27" s="260" t="s">
        <v>54</v>
      </c>
      <c r="E27" s="260" t="s">
        <v>44</v>
      </c>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t="s">
        <v>286</v>
      </c>
      <c r="AD27" s="260" t="s">
        <v>276</v>
      </c>
      <c r="AE27" s="260" t="s">
        <v>287</v>
      </c>
      <c r="AF27" s="260" t="s">
        <v>55</v>
      </c>
      <c r="AG27" s="260" t="s">
        <v>56</v>
      </c>
      <c r="AH27" s="344">
        <f t="shared" si="9"/>
        <v>10627.5</v>
      </c>
      <c r="AI27" s="344">
        <f t="shared" si="9"/>
        <v>10287</v>
      </c>
      <c r="AJ27" s="344">
        <v>0</v>
      </c>
      <c r="AK27" s="344">
        <v>0</v>
      </c>
      <c r="AL27" s="344">
        <f>1673.6+1064</f>
        <v>2737.6</v>
      </c>
      <c r="AM27" s="344">
        <f>1673.6+1064</f>
        <v>2737.6</v>
      </c>
      <c r="AN27" s="344"/>
      <c r="AO27" s="344"/>
      <c r="AP27" s="344">
        <v>7889.9</v>
      </c>
      <c r="AQ27" s="344">
        <v>7549.4</v>
      </c>
      <c r="AR27" s="344">
        <f t="shared" si="16"/>
        <v>9527</v>
      </c>
      <c r="AS27" s="344">
        <v>0</v>
      </c>
      <c r="AT27" s="344">
        <v>3707.8</v>
      </c>
      <c r="AU27" s="344"/>
      <c r="AV27" s="344">
        <v>5819.2</v>
      </c>
      <c r="AW27" s="344">
        <f>3688.5+1659.8</f>
        <v>5348.3</v>
      </c>
      <c r="AX27" s="344">
        <v>0</v>
      </c>
      <c r="AY27" s="344">
        <v>1659.8</v>
      </c>
      <c r="AZ27" s="344">
        <v>0</v>
      </c>
      <c r="BA27" s="344">
        <f t="shared" si="17"/>
        <v>3688.5</v>
      </c>
      <c r="BB27" s="344">
        <f>5002.8+1659.8</f>
        <v>6662.6</v>
      </c>
      <c r="BC27" s="344"/>
      <c r="BD27" s="344">
        <v>1659.8</v>
      </c>
      <c r="BE27" s="344"/>
      <c r="BF27" s="344">
        <f t="shared" si="18"/>
        <v>5002.8</v>
      </c>
      <c r="BG27" s="344">
        <v>3802.8</v>
      </c>
      <c r="BH27" s="344"/>
      <c r="BI27" s="344"/>
      <c r="BJ27" s="344"/>
      <c r="BK27" s="344">
        <f t="shared" si="19"/>
        <v>3802.8</v>
      </c>
      <c r="BL27" s="344">
        <f t="shared" si="10"/>
        <v>10594</v>
      </c>
      <c r="BM27" s="344">
        <f t="shared" si="10"/>
        <v>10253.5</v>
      </c>
      <c r="BN27" s="344">
        <v>0</v>
      </c>
      <c r="BO27" s="344">
        <v>0</v>
      </c>
      <c r="BP27" s="344">
        <f>1673.6+1064</f>
        <v>2737.6</v>
      </c>
      <c r="BQ27" s="344">
        <f>1673.6+1064</f>
        <v>2737.6</v>
      </c>
      <c r="BR27" s="344"/>
      <c r="BS27" s="344"/>
      <c r="BT27" s="344">
        <f>7889.9-33.5</f>
        <v>7856.4</v>
      </c>
      <c r="BU27" s="344">
        <f>7549.4-33.5</f>
        <v>7515.9</v>
      </c>
      <c r="BV27" s="344">
        <f t="shared" si="20"/>
        <v>9527</v>
      </c>
      <c r="BW27" s="344">
        <v>0</v>
      </c>
      <c r="BX27" s="344">
        <v>3707.8</v>
      </c>
      <c r="BY27" s="344"/>
      <c r="BZ27" s="344">
        <v>5819.2</v>
      </c>
      <c r="CA27" s="344">
        <f>3688.5+1659.8</f>
        <v>5348.3</v>
      </c>
      <c r="CB27" s="344">
        <v>0</v>
      </c>
      <c r="CC27" s="344">
        <v>1659.8</v>
      </c>
      <c r="CD27" s="344">
        <v>0</v>
      </c>
      <c r="CE27" s="344">
        <f t="shared" si="21"/>
        <v>3688.5</v>
      </c>
      <c r="CF27" s="344">
        <f>5002.8+1659.8</f>
        <v>6662.6</v>
      </c>
      <c r="CG27" s="344"/>
      <c r="CH27" s="344">
        <v>1659.8</v>
      </c>
      <c r="CI27" s="344"/>
      <c r="CJ27" s="344">
        <f t="shared" si="22"/>
        <v>5002.8</v>
      </c>
      <c r="CK27" s="344">
        <v>3802.8</v>
      </c>
      <c r="CL27" s="344"/>
      <c r="CM27" s="344"/>
      <c r="CN27" s="344"/>
      <c r="CO27" s="344">
        <f t="shared" si="23"/>
        <v>3802.8</v>
      </c>
      <c r="CP27" s="344">
        <f t="shared" si="11"/>
        <v>10287</v>
      </c>
      <c r="CQ27" s="344">
        <v>0</v>
      </c>
      <c r="CR27" s="344">
        <f>1673.6+1064</f>
        <v>2737.6</v>
      </c>
      <c r="CS27" s="344">
        <f t="shared" si="24"/>
        <v>0</v>
      </c>
      <c r="CT27" s="344">
        <v>7549.4</v>
      </c>
      <c r="CU27" s="344">
        <f t="shared" si="25"/>
        <v>9527</v>
      </c>
      <c r="CV27" s="344">
        <f t="shared" si="26"/>
        <v>0</v>
      </c>
      <c r="CW27" s="344">
        <f t="shared" si="27"/>
        <v>3707.8</v>
      </c>
      <c r="CX27" s="344">
        <f t="shared" si="28"/>
        <v>0</v>
      </c>
      <c r="CY27" s="344">
        <f t="shared" si="29"/>
        <v>5819.2</v>
      </c>
      <c r="CZ27" s="344">
        <f t="shared" si="30"/>
        <v>5348.3</v>
      </c>
      <c r="DA27" s="344">
        <f t="shared" si="31"/>
        <v>0</v>
      </c>
      <c r="DB27" s="344">
        <f t="shared" si="32"/>
        <v>1659.8</v>
      </c>
      <c r="DC27" s="344">
        <f t="shared" si="33"/>
        <v>0</v>
      </c>
      <c r="DD27" s="344">
        <f t="shared" si="34"/>
        <v>3688.5</v>
      </c>
      <c r="DE27" s="344">
        <f t="shared" si="35"/>
        <v>10253.5</v>
      </c>
      <c r="DF27" s="344">
        <v>0</v>
      </c>
      <c r="DG27" s="344">
        <f>1673.6+1064</f>
        <v>2737.6</v>
      </c>
      <c r="DH27" s="344">
        <f t="shared" si="36"/>
        <v>0</v>
      </c>
      <c r="DI27" s="344">
        <f>7549.4-33.5</f>
        <v>7515.9</v>
      </c>
      <c r="DJ27" s="344">
        <f t="shared" si="37"/>
        <v>9527</v>
      </c>
      <c r="DK27" s="344">
        <f t="shared" si="38"/>
        <v>0</v>
      </c>
      <c r="DL27" s="344">
        <f t="shared" si="39"/>
        <v>3707.8</v>
      </c>
      <c r="DM27" s="344">
        <f t="shared" si="40"/>
        <v>0</v>
      </c>
      <c r="DN27" s="344">
        <f t="shared" si="41"/>
        <v>5819.2</v>
      </c>
      <c r="DO27" s="344">
        <f t="shared" si="42"/>
        <v>5348.3</v>
      </c>
      <c r="DP27" s="344">
        <f t="shared" si="43"/>
        <v>0</v>
      </c>
      <c r="DQ27" s="344">
        <f t="shared" si="44"/>
        <v>1659.8</v>
      </c>
      <c r="DR27" s="344">
        <f t="shared" si="45"/>
        <v>0</v>
      </c>
      <c r="DS27" s="344">
        <f t="shared" si="46"/>
        <v>3688.5</v>
      </c>
      <c r="DT27" s="364" t="s">
        <v>57</v>
      </c>
      <c r="DU27" s="37"/>
      <c r="DV27" s="38"/>
      <c r="DW27" s="38"/>
      <c r="DX27" s="38"/>
    </row>
    <row r="28" spans="1:128" ht="76.5">
      <c r="A28" s="45"/>
      <c r="B28" s="280"/>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t="s">
        <v>288</v>
      </c>
      <c r="AD28" s="261" t="s">
        <v>276</v>
      </c>
      <c r="AE28" s="261" t="s">
        <v>289</v>
      </c>
      <c r="AF28" s="261"/>
      <c r="AG28" s="261"/>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5"/>
      <c r="CR28" s="345"/>
      <c r="CS28" s="345"/>
      <c r="CT28" s="345"/>
      <c r="CU28" s="345"/>
      <c r="CV28" s="345"/>
      <c r="CW28" s="345"/>
      <c r="CX28" s="345"/>
      <c r="CY28" s="345"/>
      <c r="CZ28" s="345"/>
      <c r="DA28" s="345"/>
      <c r="DB28" s="345"/>
      <c r="DC28" s="345"/>
      <c r="DD28" s="345"/>
      <c r="DE28" s="345"/>
      <c r="DF28" s="345"/>
      <c r="DG28" s="345"/>
      <c r="DH28" s="345"/>
      <c r="DI28" s="345"/>
      <c r="DJ28" s="345"/>
      <c r="DK28" s="345"/>
      <c r="DL28" s="345"/>
      <c r="DM28" s="345"/>
      <c r="DN28" s="345"/>
      <c r="DO28" s="345"/>
      <c r="DP28" s="345"/>
      <c r="DQ28" s="345"/>
      <c r="DR28" s="345"/>
      <c r="DS28" s="345"/>
      <c r="DT28" s="364"/>
      <c r="DU28" s="37"/>
      <c r="DV28" s="38"/>
      <c r="DW28" s="38"/>
      <c r="DX28" s="38"/>
    </row>
    <row r="29" spans="1:128" ht="76.5">
      <c r="A29" s="45"/>
      <c r="B29" s="280"/>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t="s">
        <v>290</v>
      </c>
      <c r="AD29" s="261" t="s">
        <v>276</v>
      </c>
      <c r="AE29" s="261" t="s">
        <v>291</v>
      </c>
      <c r="AF29" s="261"/>
      <c r="AG29" s="261"/>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5"/>
      <c r="CS29" s="345"/>
      <c r="CT29" s="345"/>
      <c r="CU29" s="345"/>
      <c r="CV29" s="345"/>
      <c r="CW29" s="345"/>
      <c r="CX29" s="345"/>
      <c r="CY29" s="345"/>
      <c r="CZ29" s="345"/>
      <c r="DA29" s="345"/>
      <c r="DB29" s="345"/>
      <c r="DC29" s="345"/>
      <c r="DD29" s="345"/>
      <c r="DE29" s="345"/>
      <c r="DF29" s="345"/>
      <c r="DG29" s="345"/>
      <c r="DH29" s="345"/>
      <c r="DI29" s="345"/>
      <c r="DJ29" s="345"/>
      <c r="DK29" s="345"/>
      <c r="DL29" s="345"/>
      <c r="DM29" s="345"/>
      <c r="DN29" s="345"/>
      <c r="DO29" s="345"/>
      <c r="DP29" s="345"/>
      <c r="DQ29" s="345"/>
      <c r="DR29" s="345"/>
      <c r="DS29" s="345"/>
      <c r="DT29" s="364"/>
      <c r="DU29" s="37"/>
      <c r="DV29" s="38"/>
      <c r="DW29" s="38"/>
      <c r="DX29" s="38"/>
    </row>
    <row r="30" spans="1:128" ht="76.5">
      <c r="A30" s="45"/>
      <c r="B30" s="280"/>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t="s">
        <v>352</v>
      </c>
      <c r="AD30" s="261" t="s">
        <v>276</v>
      </c>
      <c r="AE30" s="261" t="s">
        <v>353</v>
      </c>
      <c r="AF30" s="261"/>
      <c r="AG30" s="261"/>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c r="CL30" s="345"/>
      <c r="CM30" s="345"/>
      <c r="CN30" s="345"/>
      <c r="CO30" s="345"/>
      <c r="CP30" s="345"/>
      <c r="CQ30" s="345"/>
      <c r="CR30" s="345"/>
      <c r="CS30" s="345"/>
      <c r="CT30" s="345"/>
      <c r="CU30" s="345"/>
      <c r="CV30" s="345"/>
      <c r="CW30" s="345"/>
      <c r="CX30" s="345"/>
      <c r="CY30" s="345"/>
      <c r="CZ30" s="345"/>
      <c r="DA30" s="345"/>
      <c r="DB30" s="345"/>
      <c r="DC30" s="345"/>
      <c r="DD30" s="345"/>
      <c r="DE30" s="345"/>
      <c r="DF30" s="345"/>
      <c r="DG30" s="345"/>
      <c r="DH30" s="345"/>
      <c r="DI30" s="345"/>
      <c r="DJ30" s="345"/>
      <c r="DK30" s="345"/>
      <c r="DL30" s="345"/>
      <c r="DM30" s="345"/>
      <c r="DN30" s="345"/>
      <c r="DO30" s="345"/>
      <c r="DP30" s="345"/>
      <c r="DQ30" s="345"/>
      <c r="DR30" s="345"/>
      <c r="DS30" s="345"/>
      <c r="DT30" s="364"/>
      <c r="DU30" s="37"/>
      <c r="DV30" s="38"/>
      <c r="DW30" s="38"/>
      <c r="DX30" s="38"/>
    </row>
    <row r="31" spans="1:128" ht="76.5">
      <c r="A31" s="45"/>
      <c r="B31" s="280"/>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t="s">
        <v>351</v>
      </c>
      <c r="AD31" s="262" t="s">
        <v>276</v>
      </c>
      <c r="AE31" s="262" t="s">
        <v>350</v>
      </c>
      <c r="AF31" s="262"/>
      <c r="AG31" s="262"/>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c r="DP31" s="346"/>
      <c r="DQ31" s="346"/>
      <c r="DR31" s="346"/>
      <c r="DS31" s="346"/>
      <c r="DT31" s="364"/>
      <c r="DU31" s="37"/>
      <c r="DV31" s="38"/>
      <c r="DW31" s="38"/>
      <c r="DX31" s="38"/>
    </row>
    <row r="32" spans="1:128" ht="90">
      <c r="A32" s="8" t="s">
        <v>141</v>
      </c>
      <c r="B32" s="9" t="s">
        <v>170</v>
      </c>
      <c r="C32" s="47" t="s">
        <v>42</v>
      </c>
      <c r="D32" s="12" t="s">
        <v>58</v>
      </c>
      <c r="E32" s="12" t="s">
        <v>44</v>
      </c>
      <c r="F32" s="12"/>
      <c r="G32" s="12"/>
      <c r="H32" s="12"/>
      <c r="I32" s="12"/>
      <c r="J32" s="12"/>
      <c r="K32" s="12"/>
      <c r="L32" s="12"/>
      <c r="M32" s="12"/>
      <c r="N32" s="12"/>
      <c r="O32" s="12"/>
      <c r="P32" s="12"/>
      <c r="Q32" s="12"/>
      <c r="R32" s="12"/>
      <c r="S32" s="12"/>
      <c r="T32" s="12"/>
      <c r="U32" s="12"/>
      <c r="V32" s="12"/>
      <c r="W32" s="12"/>
      <c r="X32" s="12"/>
      <c r="Y32" s="12"/>
      <c r="Z32" s="12"/>
      <c r="AA32" s="12"/>
      <c r="AB32" s="12"/>
      <c r="AC32" s="154" t="s">
        <v>292</v>
      </c>
      <c r="AD32" s="159" t="s">
        <v>276</v>
      </c>
      <c r="AE32" s="159" t="s">
        <v>293</v>
      </c>
      <c r="AF32" s="12" t="s">
        <v>258</v>
      </c>
      <c r="AG32" s="327" t="s">
        <v>59</v>
      </c>
      <c r="AH32" s="126">
        <f t="shared" si="9"/>
        <v>1047.4000000000001</v>
      </c>
      <c r="AI32" s="126">
        <f t="shared" si="9"/>
        <v>1023.7</v>
      </c>
      <c r="AJ32" s="123"/>
      <c r="AK32" s="123"/>
      <c r="AL32" s="123"/>
      <c r="AM32" s="123"/>
      <c r="AN32" s="123"/>
      <c r="AO32" s="123"/>
      <c r="AP32" s="123">
        <v>1047.4000000000001</v>
      </c>
      <c r="AQ32" s="123">
        <v>1023.7</v>
      </c>
      <c r="AR32" s="123">
        <f t="shared" si="16"/>
        <v>1508.6</v>
      </c>
      <c r="AS32" s="124"/>
      <c r="AT32" s="124"/>
      <c r="AU32" s="124"/>
      <c r="AV32" s="123">
        <v>1508.6</v>
      </c>
      <c r="AW32" s="124">
        <v>1420.8</v>
      </c>
      <c r="AX32" s="124"/>
      <c r="AY32" s="124"/>
      <c r="AZ32" s="124"/>
      <c r="BA32" s="123">
        <f t="shared" si="17"/>
        <v>1420.8</v>
      </c>
      <c r="BB32" s="124">
        <v>1384.8</v>
      </c>
      <c r="BC32" s="124"/>
      <c r="BD32" s="124"/>
      <c r="BE32" s="124"/>
      <c r="BF32" s="123">
        <f t="shared" si="18"/>
        <v>1384.8</v>
      </c>
      <c r="BG32" s="124">
        <v>1328.8</v>
      </c>
      <c r="BH32" s="124"/>
      <c r="BI32" s="124"/>
      <c r="BJ32" s="124"/>
      <c r="BK32" s="123">
        <f t="shared" si="19"/>
        <v>1328.8</v>
      </c>
      <c r="BL32" s="126">
        <f t="shared" si="10"/>
        <v>1047.4000000000001</v>
      </c>
      <c r="BM32" s="126">
        <f t="shared" si="10"/>
        <v>1023.7</v>
      </c>
      <c r="BN32" s="123"/>
      <c r="BO32" s="123"/>
      <c r="BP32" s="123"/>
      <c r="BQ32" s="123"/>
      <c r="BR32" s="123"/>
      <c r="BS32" s="123"/>
      <c r="BT32" s="123">
        <v>1047.4000000000001</v>
      </c>
      <c r="BU32" s="123">
        <v>1023.7</v>
      </c>
      <c r="BV32" s="123">
        <f t="shared" si="20"/>
        <v>1508.6</v>
      </c>
      <c r="BW32" s="124"/>
      <c r="BX32" s="124"/>
      <c r="BY32" s="124"/>
      <c r="BZ32" s="123">
        <v>1508.6</v>
      </c>
      <c r="CA32" s="124">
        <v>1420.8</v>
      </c>
      <c r="CB32" s="124"/>
      <c r="CC32" s="124"/>
      <c r="CD32" s="124"/>
      <c r="CE32" s="123">
        <f t="shared" si="21"/>
        <v>1420.8</v>
      </c>
      <c r="CF32" s="124">
        <v>1384.8</v>
      </c>
      <c r="CG32" s="124"/>
      <c r="CH32" s="124"/>
      <c r="CI32" s="124"/>
      <c r="CJ32" s="123">
        <f t="shared" si="22"/>
        <v>1384.8</v>
      </c>
      <c r="CK32" s="124">
        <v>1328.8</v>
      </c>
      <c r="CL32" s="124"/>
      <c r="CM32" s="124"/>
      <c r="CN32" s="124"/>
      <c r="CO32" s="123">
        <f t="shared" si="23"/>
        <v>1328.8</v>
      </c>
      <c r="CP32" s="123">
        <f t="shared" si="11"/>
        <v>1023.7</v>
      </c>
      <c r="CQ32" s="123"/>
      <c r="CR32" s="123"/>
      <c r="CS32" s="123">
        <f t="shared" si="24"/>
        <v>0</v>
      </c>
      <c r="CT32" s="123">
        <v>1023.7</v>
      </c>
      <c r="CU32" s="123">
        <f t="shared" si="25"/>
        <v>1508.6</v>
      </c>
      <c r="CV32" s="123">
        <f t="shared" si="26"/>
        <v>0</v>
      </c>
      <c r="CW32" s="123">
        <f t="shared" si="27"/>
        <v>0</v>
      </c>
      <c r="CX32" s="123">
        <f t="shared" si="28"/>
        <v>0</v>
      </c>
      <c r="CY32" s="123">
        <f t="shared" si="29"/>
        <v>1508.6</v>
      </c>
      <c r="CZ32" s="123">
        <f t="shared" si="30"/>
        <v>1420.8</v>
      </c>
      <c r="DA32" s="123">
        <f t="shared" si="31"/>
        <v>0</v>
      </c>
      <c r="DB32" s="123">
        <f t="shared" si="32"/>
        <v>0</v>
      </c>
      <c r="DC32" s="123">
        <f t="shared" si="33"/>
        <v>0</v>
      </c>
      <c r="DD32" s="123">
        <f t="shared" si="34"/>
        <v>1420.8</v>
      </c>
      <c r="DE32" s="123">
        <f t="shared" si="35"/>
        <v>1023.7</v>
      </c>
      <c r="DF32" s="123"/>
      <c r="DG32" s="123"/>
      <c r="DH32" s="123">
        <f t="shared" si="36"/>
        <v>0</v>
      </c>
      <c r="DI32" s="123">
        <v>1023.7</v>
      </c>
      <c r="DJ32" s="124">
        <f t="shared" si="37"/>
        <v>1508.6</v>
      </c>
      <c r="DK32" s="124">
        <f t="shared" si="38"/>
        <v>0</v>
      </c>
      <c r="DL32" s="124">
        <f t="shared" si="39"/>
        <v>0</v>
      </c>
      <c r="DM32" s="124">
        <f t="shared" si="40"/>
        <v>0</v>
      </c>
      <c r="DN32" s="124">
        <f t="shared" si="41"/>
        <v>1508.6</v>
      </c>
      <c r="DO32" s="123">
        <f t="shared" si="42"/>
        <v>1420.8</v>
      </c>
      <c r="DP32" s="123">
        <f t="shared" si="43"/>
        <v>0</v>
      </c>
      <c r="DQ32" s="123">
        <f t="shared" si="44"/>
        <v>0</v>
      </c>
      <c r="DR32" s="123">
        <f t="shared" si="45"/>
        <v>0</v>
      </c>
      <c r="DS32" s="123">
        <f t="shared" si="46"/>
        <v>1420.8</v>
      </c>
      <c r="DT32" s="298" t="s">
        <v>50</v>
      </c>
      <c r="DU32" s="37"/>
      <c r="DV32" s="38"/>
      <c r="DW32" s="38"/>
      <c r="DX32" s="38"/>
    </row>
    <row r="33" spans="1:128" ht="89.25">
      <c r="A33" s="8" t="s">
        <v>142</v>
      </c>
      <c r="B33" s="9" t="s">
        <v>171</v>
      </c>
      <c r="C33" s="10" t="s">
        <v>42</v>
      </c>
      <c r="D33" s="12" t="s">
        <v>62</v>
      </c>
      <c r="E33" s="12" t="s">
        <v>44</v>
      </c>
      <c r="F33" s="12"/>
      <c r="G33" s="12"/>
      <c r="H33" s="12"/>
      <c r="I33" s="12"/>
      <c r="J33" s="12"/>
      <c r="K33" s="12"/>
      <c r="L33" s="12"/>
      <c r="M33" s="12"/>
      <c r="N33" s="12"/>
      <c r="O33" s="12"/>
      <c r="P33" s="12"/>
      <c r="Q33" s="12"/>
      <c r="R33" s="12"/>
      <c r="S33" s="12"/>
      <c r="T33" s="12"/>
      <c r="U33" s="12"/>
      <c r="V33" s="12"/>
      <c r="W33" s="12"/>
      <c r="X33" s="12"/>
      <c r="Y33" s="12"/>
      <c r="Z33" s="12"/>
      <c r="AA33" s="12"/>
      <c r="AB33" s="12"/>
      <c r="AC33" s="160" t="s">
        <v>294</v>
      </c>
      <c r="AD33" s="152" t="s">
        <v>295</v>
      </c>
      <c r="AE33" s="152" t="s">
        <v>296</v>
      </c>
      <c r="AF33" s="12" t="s">
        <v>109</v>
      </c>
      <c r="AG33" s="327" t="s">
        <v>63</v>
      </c>
      <c r="AH33" s="123">
        <v>0</v>
      </c>
      <c r="AI33" s="123">
        <v>0</v>
      </c>
      <c r="AJ33" s="123"/>
      <c r="AK33" s="123"/>
      <c r="AL33" s="123"/>
      <c r="AM33" s="123"/>
      <c r="AN33" s="123"/>
      <c r="AO33" s="123"/>
      <c r="AP33" s="123">
        <v>0</v>
      </c>
      <c r="AQ33" s="123">
        <v>0</v>
      </c>
      <c r="AR33" s="123">
        <f t="shared" si="16"/>
        <v>200</v>
      </c>
      <c r="AS33" s="124"/>
      <c r="AT33" s="124"/>
      <c r="AU33" s="124"/>
      <c r="AV33" s="123">
        <v>200</v>
      </c>
      <c r="AW33" s="124">
        <v>0</v>
      </c>
      <c r="AX33" s="124"/>
      <c r="AY33" s="124"/>
      <c r="AZ33" s="124"/>
      <c r="BA33" s="123">
        <f t="shared" si="17"/>
        <v>0</v>
      </c>
      <c r="BB33" s="124">
        <v>0</v>
      </c>
      <c r="BC33" s="124"/>
      <c r="BD33" s="124"/>
      <c r="BE33" s="124"/>
      <c r="BF33" s="123">
        <f t="shared" si="18"/>
        <v>0</v>
      </c>
      <c r="BG33" s="124">
        <v>0</v>
      </c>
      <c r="BH33" s="124"/>
      <c r="BI33" s="124"/>
      <c r="BJ33" s="124"/>
      <c r="BK33" s="123">
        <f t="shared" si="19"/>
        <v>0</v>
      </c>
      <c r="BL33" s="123">
        <v>0</v>
      </c>
      <c r="BM33" s="123">
        <v>0</v>
      </c>
      <c r="BN33" s="123"/>
      <c r="BO33" s="123"/>
      <c r="BP33" s="123"/>
      <c r="BQ33" s="123"/>
      <c r="BR33" s="123"/>
      <c r="BS33" s="123"/>
      <c r="BT33" s="123">
        <v>0</v>
      </c>
      <c r="BU33" s="123">
        <v>0</v>
      </c>
      <c r="BV33" s="123">
        <f t="shared" si="20"/>
        <v>200</v>
      </c>
      <c r="BW33" s="124"/>
      <c r="BX33" s="124"/>
      <c r="BY33" s="124"/>
      <c r="BZ33" s="123">
        <v>200</v>
      </c>
      <c r="CA33" s="124">
        <v>0</v>
      </c>
      <c r="CB33" s="124"/>
      <c r="CC33" s="124"/>
      <c r="CD33" s="124"/>
      <c r="CE33" s="123">
        <f t="shared" si="21"/>
        <v>0</v>
      </c>
      <c r="CF33" s="124">
        <v>0</v>
      </c>
      <c r="CG33" s="124"/>
      <c r="CH33" s="124"/>
      <c r="CI33" s="124"/>
      <c r="CJ33" s="123">
        <f t="shared" si="22"/>
        <v>0</v>
      </c>
      <c r="CK33" s="124">
        <v>0</v>
      </c>
      <c r="CL33" s="124"/>
      <c r="CM33" s="124"/>
      <c r="CN33" s="124"/>
      <c r="CO33" s="123">
        <f t="shared" si="23"/>
        <v>0</v>
      </c>
      <c r="CP33" s="123">
        <f t="shared" si="11"/>
        <v>0</v>
      </c>
      <c r="CQ33" s="123"/>
      <c r="CR33" s="123"/>
      <c r="CS33" s="123">
        <f t="shared" si="24"/>
        <v>0</v>
      </c>
      <c r="CT33" s="123">
        <v>0</v>
      </c>
      <c r="CU33" s="123">
        <f t="shared" si="25"/>
        <v>200</v>
      </c>
      <c r="CV33" s="123">
        <f t="shared" si="26"/>
        <v>0</v>
      </c>
      <c r="CW33" s="123">
        <f t="shared" si="27"/>
        <v>0</v>
      </c>
      <c r="CX33" s="123">
        <f t="shared" si="28"/>
        <v>0</v>
      </c>
      <c r="CY33" s="123">
        <f t="shared" si="29"/>
        <v>200</v>
      </c>
      <c r="CZ33" s="123">
        <f t="shared" si="30"/>
        <v>0</v>
      </c>
      <c r="DA33" s="123">
        <f t="shared" si="31"/>
        <v>0</v>
      </c>
      <c r="DB33" s="123">
        <f t="shared" si="32"/>
        <v>0</v>
      </c>
      <c r="DC33" s="123">
        <f t="shared" si="33"/>
        <v>0</v>
      </c>
      <c r="DD33" s="123">
        <f t="shared" si="34"/>
        <v>0</v>
      </c>
      <c r="DE33" s="123">
        <f t="shared" si="35"/>
        <v>0</v>
      </c>
      <c r="DF33" s="123"/>
      <c r="DG33" s="123"/>
      <c r="DH33" s="123">
        <f t="shared" si="36"/>
        <v>0</v>
      </c>
      <c r="DI33" s="123">
        <v>0</v>
      </c>
      <c r="DJ33" s="124">
        <f t="shared" si="37"/>
        <v>200</v>
      </c>
      <c r="DK33" s="124">
        <f t="shared" si="38"/>
        <v>0</v>
      </c>
      <c r="DL33" s="124">
        <f t="shared" si="39"/>
        <v>0</v>
      </c>
      <c r="DM33" s="124">
        <f t="shared" si="40"/>
        <v>0</v>
      </c>
      <c r="DN33" s="124">
        <f t="shared" si="41"/>
        <v>200</v>
      </c>
      <c r="DO33" s="123">
        <f t="shared" si="42"/>
        <v>0</v>
      </c>
      <c r="DP33" s="123">
        <f t="shared" si="43"/>
        <v>0</v>
      </c>
      <c r="DQ33" s="123">
        <f t="shared" si="44"/>
        <v>0</v>
      </c>
      <c r="DR33" s="123">
        <f t="shared" si="45"/>
        <v>0</v>
      </c>
      <c r="DS33" s="123">
        <f t="shared" si="46"/>
        <v>0</v>
      </c>
      <c r="DT33" s="298" t="s">
        <v>64</v>
      </c>
      <c r="DU33" s="37"/>
      <c r="DV33" s="38"/>
      <c r="DW33" s="38"/>
      <c r="DX33" s="38"/>
    </row>
    <row r="34" spans="1:128" ht="89.25">
      <c r="A34" s="8" t="s">
        <v>143</v>
      </c>
      <c r="B34" s="9" t="s">
        <v>172</v>
      </c>
      <c r="C34" s="10" t="s">
        <v>42</v>
      </c>
      <c r="D34" s="12" t="s">
        <v>65</v>
      </c>
      <c r="E34" s="12" t="s">
        <v>44</v>
      </c>
      <c r="F34" s="12"/>
      <c r="G34" s="12"/>
      <c r="H34" s="12"/>
      <c r="I34" s="12"/>
      <c r="J34" s="12"/>
      <c r="K34" s="12"/>
      <c r="L34" s="12"/>
      <c r="M34" s="12"/>
      <c r="N34" s="12"/>
      <c r="O34" s="12"/>
      <c r="P34" s="12"/>
      <c r="Q34" s="12"/>
      <c r="R34" s="12"/>
      <c r="S34" s="12"/>
      <c r="T34" s="12"/>
      <c r="U34" s="12"/>
      <c r="V34" s="12"/>
      <c r="W34" s="12" t="s">
        <v>66</v>
      </c>
      <c r="X34" s="12" t="s">
        <v>67</v>
      </c>
      <c r="Y34" s="12" t="s">
        <v>68</v>
      </c>
      <c r="Z34" s="12"/>
      <c r="AA34" s="12"/>
      <c r="AB34" s="12"/>
      <c r="AC34" s="161" t="s">
        <v>297</v>
      </c>
      <c r="AD34" s="160" t="s">
        <v>276</v>
      </c>
      <c r="AE34" s="160" t="s">
        <v>298</v>
      </c>
      <c r="AF34" s="12" t="s">
        <v>109</v>
      </c>
      <c r="AG34" s="327" t="s">
        <v>70</v>
      </c>
      <c r="AH34" s="126">
        <f t="shared" ref="AH34:AI36" si="47">AJ34+AL34+AN34+AP34</f>
        <v>222</v>
      </c>
      <c r="AI34" s="126">
        <f t="shared" si="47"/>
        <v>153.1</v>
      </c>
      <c r="AJ34" s="123"/>
      <c r="AK34" s="123"/>
      <c r="AL34" s="123"/>
      <c r="AM34" s="123"/>
      <c r="AN34" s="123"/>
      <c r="AO34" s="123"/>
      <c r="AP34" s="123">
        <v>222</v>
      </c>
      <c r="AQ34" s="123">
        <v>153.1</v>
      </c>
      <c r="AR34" s="123">
        <f t="shared" si="16"/>
        <v>286</v>
      </c>
      <c r="AS34" s="124"/>
      <c r="AT34" s="124"/>
      <c r="AU34" s="124"/>
      <c r="AV34" s="123">
        <v>286</v>
      </c>
      <c r="AW34" s="124">
        <v>111</v>
      </c>
      <c r="AX34" s="124"/>
      <c r="AY34" s="124"/>
      <c r="AZ34" s="124"/>
      <c r="BA34" s="123">
        <f t="shared" si="17"/>
        <v>111</v>
      </c>
      <c r="BB34" s="124">
        <v>112.1</v>
      </c>
      <c r="BC34" s="124"/>
      <c r="BD34" s="124"/>
      <c r="BE34" s="124"/>
      <c r="BF34" s="123">
        <f t="shared" si="18"/>
        <v>112.1</v>
      </c>
      <c r="BG34" s="124">
        <v>112.1</v>
      </c>
      <c r="BH34" s="124"/>
      <c r="BI34" s="124"/>
      <c r="BJ34" s="124"/>
      <c r="BK34" s="123">
        <f t="shared" si="19"/>
        <v>112.1</v>
      </c>
      <c r="BL34" s="126">
        <f t="shared" ref="BL34:BM36" si="48">BN34+BP34+BR34+BT34</f>
        <v>105</v>
      </c>
      <c r="BM34" s="126">
        <f t="shared" si="48"/>
        <v>53</v>
      </c>
      <c r="BN34" s="123"/>
      <c r="BO34" s="123"/>
      <c r="BP34" s="123"/>
      <c r="BQ34" s="123"/>
      <c r="BR34" s="123"/>
      <c r="BS34" s="123"/>
      <c r="BT34" s="123">
        <f>222-117</f>
        <v>105</v>
      </c>
      <c r="BU34" s="123">
        <f>153.1-100.1</f>
        <v>53</v>
      </c>
      <c r="BV34" s="123">
        <f t="shared" si="20"/>
        <v>281</v>
      </c>
      <c r="BW34" s="124"/>
      <c r="BX34" s="124"/>
      <c r="BY34" s="124"/>
      <c r="BZ34" s="123">
        <f>286-5</f>
        <v>281</v>
      </c>
      <c r="CA34" s="124">
        <f>111-5.3</f>
        <v>105.7</v>
      </c>
      <c r="CB34" s="124"/>
      <c r="CC34" s="124"/>
      <c r="CD34" s="124"/>
      <c r="CE34" s="123">
        <f t="shared" si="21"/>
        <v>105.7</v>
      </c>
      <c r="CF34" s="124">
        <f>112.1-5.5</f>
        <v>106.6</v>
      </c>
      <c r="CG34" s="124"/>
      <c r="CH34" s="124"/>
      <c r="CI34" s="124"/>
      <c r="CJ34" s="123">
        <f t="shared" si="22"/>
        <v>106.6</v>
      </c>
      <c r="CK34" s="124">
        <f>112.1-5.5</f>
        <v>106.6</v>
      </c>
      <c r="CL34" s="124"/>
      <c r="CM34" s="124"/>
      <c r="CN34" s="124"/>
      <c r="CO34" s="123">
        <f t="shared" si="23"/>
        <v>106.6</v>
      </c>
      <c r="CP34" s="123">
        <f t="shared" si="11"/>
        <v>153.1</v>
      </c>
      <c r="CQ34" s="123"/>
      <c r="CR34" s="123"/>
      <c r="CS34" s="123">
        <f t="shared" si="24"/>
        <v>0</v>
      </c>
      <c r="CT34" s="123">
        <v>153.1</v>
      </c>
      <c r="CU34" s="123">
        <f t="shared" si="25"/>
        <v>286</v>
      </c>
      <c r="CV34" s="123">
        <f t="shared" si="26"/>
        <v>0</v>
      </c>
      <c r="CW34" s="123">
        <f t="shared" si="27"/>
        <v>0</v>
      </c>
      <c r="CX34" s="123">
        <f t="shared" si="28"/>
        <v>0</v>
      </c>
      <c r="CY34" s="123">
        <f t="shared" si="29"/>
        <v>286</v>
      </c>
      <c r="CZ34" s="123">
        <f t="shared" si="30"/>
        <v>111</v>
      </c>
      <c r="DA34" s="123">
        <f t="shared" si="31"/>
        <v>0</v>
      </c>
      <c r="DB34" s="123">
        <f t="shared" si="32"/>
        <v>0</v>
      </c>
      <c r="DC34" s="123">
        <f t="shared" si="33"/>
        <v>0</v>
      </c>
      <c r="DD34" s="123">
        <f t="shared" si="34"/>
        <v>111</v>
      </c>
      <c r="DE34" s="123">
        <f t="shared" si="35"/>
        <v>53</v>
      </c>
      <c r="DF34" s="123"/>
      <c r="DG34" s="123"/>
      <c r="DH34" s="123">
        <f t="shared" si="36"/>
        <v>0</v>
      </c>
      <c r="DI34" s="123">
        <f>153.1-100.1</f>
        <v>53</v>
      </c>
      <c r="DJ34" s="124">
        <f t="shared" si="37"/>
        <v>281</v>
      </c>
      <c r="DK34" s="124">
        <f t="shared" si="38"/>
        <v>0</v>
      </c>
      <c r="DL34" s="124">
        <f t="shared" si="39"/>
        <v>0</v>
      </c>
      <c r="DM34" s="124">
        <f t="shared" si="40"/>
        <v>0</v>
      </c>
      <c r="DN34" s="124">
        <f t="shared" si="41"/>
        <v>281</v>
      </c>
      <c r="DO34" s="123">
        <f t="shared" si="42"/>
        <v>105.7</v>
      </c>
      <c r="DP34" s="123">
        <f t="shared" si="43"/>
        <v>0</v>
      </c>
      <c r="DQ34" s="123">
        <f t="shared" si="44"/>
        <v>0</v>
      </c>
      <c r="DR34" s="123">
        <f t="shared" si="45"/>
        <v>0</v>
      </c>
      <c r="DS34" s="123">
        <f t="shared" si="46"/>
        <v>105.7</v>
      </c>
      <c r="DT34" s="298" t="s">
        <v>50</v>
      </c>
      <c r="DU34" s="37"/>
      <c r="DV34" s="38"/>
      <c r="DW34" s="38"/>
      <c r="DX34" s="38"/>
    </row>
    <row r="35" spans="1:128" ht="89.25">
      <c r="A35" s="8" t="s">
        <v>145</v>
      </c>
      <c r="B35" s="9" t="s">
        <v>173</v>
      </c>
      <c r="C35" s="10" t="s">
        <v>42</v>
      </c>
      <c r="D35" s="12" t="s">
        <v>71</v>
      </c>
      <c r="E35" s="12" t="s">
        <v>44</v>
      </c>
      <c r="F35" s="12"/>
      <c r="G35" s="12"/>
      <c r="H35" s="12"/>
      <c r="I35" s="12"/>
      <c r="J35" s="12"/>
      <c r="K35" s="12"/>
      <c r="L35" s="12"/>
      <c r="M35" s="12"/>
      <c r="N35" s="12"/>
      <c r="O35" s="12"/>
      <c r="P35" s="12"/>
      <c r="Q35" s="12"/>
      <c r="R35" s="12"/>
      <c r="S35" s="12"/>
      <c r="T35" s="12"/>
      <c r="U35" s="12"/>
      <c r="V35" s="12"/>
      <c r="W35" s="12"/>
      <c r="X35" s="12"/>
      <c r="Y35" s="12"/>
      <c r="Z35" s="12"/>
      <c r="AA35" s="12"/>
      <c r="AB35" s="12"/>
      <c r="AC35" s="162" t="s">
        <v>299</v>
      </c>
      <c r="AD35" s="163"/>
      <c r="AE35" s="163"/>
      <c r="AF35" s="12" t="s">
        <v>259</v>
      </c>
      <c r="AG35" s="327" t="s">
        <v>73</v>
      </c>
      <c r="AH35" s="295">
        <f t="shared" si="47"/>
        <v>24</v>
      </c>
      <c r="AI35" s="126">
        <f t="shared" si="47"/>
        <v>24</v>
      </c>
      <c r="AJ35" s="123"/>
      <c r="AK35" s="123"/>
      <c r="AL35" s="123"/>
      <c r="AM35" s="123"/>
      <c r="AN35" s="123"/>
      <c r="AO35" s="123"/>
      <c r="AP35" s="123">
        <v>24</v>
      </c>
      <c r="AQ35" s="123">
        <v>24</v>
      </c>
      <c r="AR35" s="123">
        <f t="shared" si="16"/>
        <v>15.6</v>
      </c>
      <c r="AS35" s="124"/>
      <c r="AT35" s="124"/>
      <c r="AU35" s="124"/>
      <c r="AV35" s="123">
        <v>15.6</v>
      </c>
      <c r="AW35" s="124">
        <v>16.399999999999999</v>
      </c>
      <c r="AX35" s="124"/>
      <c r="AY35" s="124"/>
      <c r="AZ35" s="124"/>
      <c r="BA35" s="123">
        <f t="shared" si="17"/>
        <v>16.399999999999999</v>
      </c>
      <c r="BB35" s="124">
        <v>17.2</v>
      </c>
      <c r="BC35" s="124"/>
      <c r="BD35" s="124"/>
      <c r="BE35" s="124"/>
      <c r="BF35" s="123">
        <f t="shared" si="18"/>
        <v>17.2</v>
      </c>
      <c r="BG35" s="124">
        <v>17.2</v>
      </c>
      <c r="BH35" s="124"/>
      <c r="BI35" s="124"/>
      <c r="BJ35" s="124"/>
      <c r="BK35" s="123">
        <f t="shared" si="19"/>
        <v>17.2</v>
      </c>
      <c r="BL35" s="126">
        <f t="shared" si="48"/>
        <v>24</v>
      </c>
      <c r="BM35" s="126">
        <f t="shared" si="48"/>
        <v>24</v>
      </c>
      <c r="BN35" s="123"/>
      <c r="BO35" s="123"/>
      <c r="BP35" s="123"/>
      <c r="BQ35" s="123"/>
      <c r="BR35" s="123"/>
      <c r="BS35" s="123"/>
      <c r="BT35" s="123">
        <v>24</v>
      </c>
      <c r="BU35" s="123">
        <v>24</v>
      </c>
      <c r="BV35" s="123">
        <f t="shared" si="20"/>
        <v>15.6</v>
      </c>
      <c r="BW35" s="124"/>
      <c r="BX35" s="124"/>
      <c r="BY35" s="124"/>
      <c r="BZ35" s="123">
        <v>15.6</v>
      </c>
      <c r="CA35" s="124">
        <v>16.399999999999999</v>
      </c>
      <c r="CB35" s="124"/>
      <c r="CC35" s="124"/>
      <c r="CD35" s="124"/>
      <c r="CE35" s="123">
        <f t="shared" si="21"/>
        <v>16.399999999999999</v>
      </c>
      <c r="CF35" s="124">
        <v>17.2</v>
      </c>
      <c r="CG35" s="124"/>
      <c r="CH35" s="124"/>
      <c r="CI35" s="124"/>
      <c r="CJ35" s="123">
        <f t="shared" si="22"/>
        <v>17.2</v>
      </c>
      <c r="CK35" s="124">
        <v>17.2</v>
      </c>
      <c r="CL35" s="124"/>
      <c r="CM35" s="124"/>
      <c r="CN35" s="124"/>
      <c r="CO35" s="123">
        <f t="shared" si="23"/>
        <v>17.2</v>
      </c>
      <c r="CP35" s="123">
        <f t="shared" si="11"/>
        <v>24</v>
      </c>
      <c r="CQ35" s="123"/>
      <c r="CR35" s="123"/>
      <c r="CS35" s="123">
        <f t="shared" si="24"/>
        <v>0</v>
      </c>
      <c r="CT35" s="123">
        <v>24</v>
      </c>
      <c r="CU35" s="123">
        <f t="shared" si="25"/>
        <v>15.6</v>
      </c>
      <c r="CV35" s="123">
        <f t="shared" si="26"/>
        <v>0</v>
      </c>
      <c r="CW35" s="123">
        <f t="shared" si="27"/>
        <v>0</v>
      </c>
      <c r="CX35" s="123">
        <f t="shared" si="28"/>
        <v>0</v>
      </c>
      <c r="CY35" s="123">
        <f t="shared" si="29"/>
        <v>15.6</v>
      </c>
      <c r="CZ35" s="123">
        <f t="shared" si="30"/>
        <v>16.399999999999999</v>
      </c>
      <c r="DA35" s="123">
        <f t="shared" si="31"/>
        <v>0</v>
      </c>
      <c r="DB35" s="123">
        <f t="shared" si="32"/>
        <v>0</v>
      </c>
      <c r="DC35" s="123">
        <f t="shared" si="33"/>
        <v>0</v>
      </c>
      <c r="DD35" s="123">
        <f t="shared" si="34"/>
        <v>16.399999999999999</v>
      </c>
      <c r="DE35" s="123">
        <f t="shared" si="35"/>
        <v>24</v>
      </c>
      <c r="DF35" s="123"/>
      <c r="DG35" s="123"/>
      <c r="DH35" s="123">
        <f t="shared" si="36"/>
        <v>0</v>
      </c>
      <c r="DI35" s="123">
        <v>24</v>
      </c>
      <c r="DJ35" s="124">
        <f t="shared" si="37"/>
        <v>15.6</v>
      </c>
      <c r="DK35" s="124">
        <f t="shared" si="38"/>
        <v>0</v>
      </c>
      <c r="DL35" s="124">
        <f t="shared" si="39"/>
        <v>0</v>
      </c>
      <c r="DM35" s="124">
        <f t="shared" si="40"/>
        <v>0</v>
      </c>
      <c r="DN35" s="124">
        <f t="shared" si="41"/>
        <v>15.6</v>
      </c>
      <c r="DO35" s="123">
        <f t="shared" si="42"/>
        <v>16.399999999999999</v>
      </c>
      <c r="DP35" s="123">
        <f t="shared" si="43"/>
        <v>0</v>
      </c>
      <c r="DQ35" s="123">
        <f t="shared" si="44"/>
        <v>0</v>
      </c>
      <c r="DR35" s="123">
        <f t="shared" si="45"/>
        <v>0</v>
      </c>
      <c r="DS35" s="123">
        <f t="shared" si="46"/>
        <v>16.399999999999999</v>
      </c>
      <c r="DT35" s="298" t="s">
        <v>50</v>
      </c>
      <c r="DU35" s="37"/>
      <c r="DV35" s="38"/>
      <c r="DW35" s="38"/>
      <c r="DX35" s="38"/>
    </row>
    <row r="36" spans="1:128" ht="89.25">
      <c r="A36" s="148" t="s">
        <v>144</v>
      </c>
      <c r="B36" s="157" t="s">
        <v>174</v>
      </c>
      <c r="C36" s="260" t="s">
        <v>42</v>
      </c>
      <c r="D36" s="286" t="s">
        <v>74</v>
      </c>
      <c r="E36" s="286" t="s">
        <v>44</v>
      </c>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t="s">
        <v>300</v>
      </c>
      <c r="AD36" s="286" t="s">
        <v>276</v>
      </c>
      <c r="AE36" s="286" t="s">
        <v>301</v>
      </c>
      <c r="AF36" s="290" t="s">
        <v>260</v>
      </c>
      <c r="AG36" s="323" t="s">
        <v>75</v>
      </c>
      <c r="AH36" s="186">
        <f t="shared" si="47"/>
        <v>14688.9</v>
      </c>
      <c r="AI36" s="186">
        <f t="shared" si="47"/>
        <v>14393.5</v>
      </c>
      <c r="AJ36" s="186"/>
      <c r="AK36" s="186"/>
      <c r="AL36" s="186">
        <f>679.7+205.3+1000</f>
        <v>1885</v>
      </c>
      <c r="AM36" s="186">
        <f>679.7+205.3+1000</f>
        <v>1885</v>
      </c>
      <c r="AN36" s="186"/>
      <c r="AO36" s="186"/>
      <c r="AP36" s="186">
        <v>12803.9</v>
      </c>
      <c r="AQ36" s="186">
        <v>12508.5</v>
      </c>
      <c r="AR36" s="186">
        <f t="shared" si="16"/>
        <v>20833.3</v>
      </c>
      <c r="AS36" s="186"/>
      <c r="AT36" s="186">
        <v>7399.9</v>
      </c>
      <c r="AU36" s="186"/>
      <c r="AV36" s="186">
        <v>13433.4</v>
      </c>
      <c r="AW36" s="186">
        <f>13059.2+1324.1</f>
        <v>14383.300000000001</v>
      </c>
      <c r="AX36" s="186"/>
      <c r="AY36" s="186">
        <v>1324.1</v>
      </c>
      <c r="AZ36" s="186"/>
      <c r="BA36" s="186">
        <f t="shared" si="17"/>
        <v>13059.2</v>
      </c>
      <c r="BB36" s="186">
        <f>13554.6+1324.1</f>
        <v>14878.7</v>
      </c>
      <c r="BC36" s="186"/>
      <c r="BD36" s="186">
        <v>1324.1</v>
      </c>
      <c r="BE36" s="186"/>
      <c r="BF36" s="186">
        <f t="shared" si="18"/>
        <v>13554.6</v>
      </c>
      <c r="BG36" s="186">
        <v>13933.8</v>
      </c>
      <c r="BH36" s="186"/>
      <c r="BI36" s="186"/>
      <c r="BJ36" s="186"/>
      <c r="BK36" s="186">
        <f t="shared" si="19"/>
        <v>13933.8</v>
      </c>
      <c r="BL36" s="186">
        <f t="shared" si="48"/>
        <v>13949.6</v>
      </c>
      <c r="BM36" s="186">
        <f t="shared" si="48"/>
        <v>13655.8</v>
      </c>
      <c r="BN36" s="186"/>
      <c r="BO36" s="186"/>
      <c r="BP36" s="186">
        <f>679.7+205.3+1000</f>
        <v>1885</v>
      </c>
      <c r="BQ36" s="186">
        <f>679.7+205.3+1000</f>
        <v>1885</v>
      </c>
      <c r="BR36" s="186"/>
      <c r="BS36" s="186"/>
      <c r="BT36" s="186">
        <f>12803.9-739.3</f>
        <v>12064.6</v>
      </c>
      <c r="BU36" s="186">
        <f>12508.5-737.7</f>
        <v>11770.8</v>
      </c>
      <c r="BV36" s="186">
        <f t="shared" si="20"/>
        <v>13436.3</v>
      </c>
      <c r="BW36" s="186"/>
      <c r="BX36" s="186">
        <f>7399.9-5076.8</f>
        <v>2323.0999999999995</v>
      </c>
      <c r="BY36" s="186"/>
      <c r="BZ36" s="186">
        <f>13433.4-1992.3-327.9</f>
        <v>11113.2</v>
      </c>
      <c r="CA36" s="186">
        <f>13059.2-360.7+1324.1</f>
        <v>14022.6</v>
      </c>
      <c r="CB36" s="186"/>
      <c r="CC36" s="186">
        <v>1324.1</v>
      </c>
      <c r="CD36" s="186"/>
      <c r="CE36" s="186">
        <f t="shared" si="21"/>
        <v>12698.5</v>
      </c>
      <c r="CF36" s="186">
        <f>13554.6-396.8+1324.1</f>
        <v>14481.900000000001</v>
      </c>
      <c r="CG36" s="186"/>
      <c r="CH36" s="186">
        <v>1324.1</v>
      </c>
      <c r="CI36" s="186"/>
      <c r="CJ36" s="186">
        <f t="shared" si="22"/>
        <v>13157.800000000001</v>
      </c>
      <c r="CK36" s="186">
        <f>13933.8-396.8</f>
        <v>13537</v>
      </c>
      <c r="CL36" s="186"/>
      <c r="CM36" s="186"/>
      <c r="CN36" s="186"/>
      <c r="CO36" s="186">
        <f t="shared" si="23"/>
        <v>13537</v>
      </c>
      <c r="CP36" s="186">
        <f t="shared" si="11"/>
        <v>14393.5</v>
      </c>
      <c r="CQ36" s="186"/>
      <c r="CR36" s="186">
        <f>679.7+205.3+1000</f>
        <v>1885</v>
      </c>
      <c r="CS36" s="186">
        <f t="shared" si="24"/>
        <v>0</v>
      </c>
      <c r="CT36" s="186">
        <v>12508.5</v>
      </c>
      <c r="CU36" s="186">
        <f t="shared" si="25"/>
        <v>20833.3</v>
      </c>
      <c r="CV36" s="186">
        <f t="shared" si="26"/>
        <v>0</v>
      </c>
      <c r="CW36" s="186">
        <f t="shared" si="27"/>
        <v>7399.9</v>
      </c>
      <c r="CX36" s="186">
        <f t="shared" si="28"/>
        <v>0</v>
      </c>
      <c r="CY36" s="186">
        <f t="shared" si="29"/>
        <v>13433.4</v>
      </c>
      <c r="CZ36" s="186">
        <f t="shared" si="30"/>
        <v>14383.300000000001</v>
      </c>
      <c r="DA36" s="186">
        <f t="shared" si="31"/>
        <v>0</v>
      </c>
      <c r="DB36" s="186">
        <f t="shared" si="32"/>
        <v>1324.1</v>
      </c>
      <c r="DC36" s="186">
        <f t="shared" si="33"/>
        <v>0</v>
      </c>
      <c r="DD36" s="186">
        <f t="shared" si="34"/>
        <v>13059.2</v>
      </c>
      <c r="DE36" s="186">
        <f t="shared" si="35"/>
        <v>13655.8</v>
      </c>
      <c r="DF36" s="186"/>
      <c r="DG36" s="186">
        <f>679.7+205.3+1000</f>
        <v>1885</v>
      </c>
      <c r="DH36" s="186">
        <f t="shared" si="36"/>
        <v>0</v>
      </c>
      <c r="DI36" s="186">
        <f>12508.5-737.7</f>
        <v>11770.8</v>
      </c>
      <c r="DJ36" s="186">
        <f t="shared" si="37"/>
        <v>13436.3</v>
      </c>
      <c r="DK36" s="186">
        <f t="shared" si="38"/>
        <v>0</v>
      </c>
      <c r="DL36" s="186">
        <f t="shared" si="39"/>
        <v>2323.0999999999995</v>
      </c>
      <c r="DM36" s="186">
        <f t="shared" si="40"/>
        <v>0</v>
      </c>
      <c r="DN36" s="186">
        <f t="shared" si="41"/>
        <v>11113.2</v>
      </c>
      <c r="DO36" s="186">
        <f t="shared" si="42"/>
        <v>14022.6</v>
      </c>
      <c r="DP36" s="186">
        <f t="shared" si="43"/>
        <v>0</v>
      </c>
      <c r="DQ36" s="186">
        <f t="shared" si="44"/>
        <v>1324.1</v>
      </c>
      <c r="DR36" s="186">
        <f t="shared" si="45"/>
        <v>0</v>
      </c>
      <c r="DS36" s="186">
        <f t="shared" si="46"/>
        <v>12698.5</v>
      </c>
      <c r="DT36" s="361" t="s">
        <v>76</v>
      </c>
      <c r="DU36" s="37"/>
      <c r="DV36" s="38"/>
      <c r="DW36" s="38"/>
      <c r="DX36" s="38"/>
    </row>
    <row r="37" spans="1:128" ht="51">
      <c r="A37" s="256"/>
      <c r="B37" s="166"/>
      <c r="C37" s="261"/>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t="s">
        <v>302</v>
      </c>
      <c r="AD37" s="287" t="s">
        <v>276</v>
      </c>
      <c r="AE37" s="287" t="s">
        <v>303</v>
      </c>
      <c r="AF37" s="291"/>
      <c r="AG37" s="324"/>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362"/>
      <c r="DU37" s="37"/>
      <c r="DV37" s="38"/>
      <c r="DW37" s="38"/>
      <c r="DX37" s="38"/>
    </row>
    <row r="38" spans="1:128" ht="69" customHeight="1">
      <c r="A38" s="282"/>
      <c r="B38" s="283"/>
      <c r="C38" s="285"/>
      <c r="D38" s="288"/>
      <c r="E38" s="288"/>
      <c r="F38" s="288" t="s">
        <v>77</v>
      </c>
      <c r="G38" s="288" t="s">
        <v>60</v>
      </c>
      <c r="H38" s="288" t="s">
        <v>78</v>
      </c>
      <c r="I38" s="288" t="s">
        <v>79</v>
      </c>
      <c r="J38" s="288"/>
      <c r="K38" s="288"/>
      <c r="L38" s="288"/>
      <c r="M38" s="288"/>
      <c r="N38" s="288"/>
      <c r="O38" s="288"/>
      <c r="P38" s="288"/>
      <c r="Q38" s="288"/>
      <c r="R38" s="288"/>
      <c r="S38" s="288"/>
      <c r="T38" s="288"/>
      <c r="U38" s="288"/>
      <c r="V38" s="288"/>
      <c r="W38" s="288"/>
      <c r="X38" s="288"/>
      <c r="Y38" s="288"/>
      <c r="Z38" s="288"/>
      <c r="AA38" s="288"/>
      <c r="AB38" s="288"/>
      <c r="AC38" s="288" t="s">
        <v>304</v>
      </c>
      <c r="AD38" s="288" t="s">
        <v>276</v>
      </c>
      <c r="AE38" s="288" t="s">
        <v>305</v>
      </c>
      <c r="AF38" s="292"/>
      <c r="AG38" s="328"/>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296"/>
      <c r="CM38" s="296"/>
      <c r="CN38" s="296"/>
      <c r="CO38" s="296"/>
      <c r="CP38" s="296">
        <f t="shared" ref="CP38:CP39" si="49">AI38</f>
        <v>0</v>
      </c>
      <c r="CQ38" s="296"/>
      <c r="CR38" s="296"/>
      <c r="CS38" s="296">
        <f t="shared" si="24"/>
        <v>0</v>
      </c>
      <c r="CT38" s="296"/>
      <c r="CU38" s="296">
        <f t="shared" si="25"/>
        <v>0</v>
      </c>
      <c r="CV38" s="296">
        <f t="shared" si="26"/>
        <v>0</v>
      </c>
      <c r="CW38" s="296">
        <f t="shared" si="27"/>
        <v>0</v>
      </c>
      <c r="CX38" s="296">
        <f t="shared" si="28"/>
        <v>0</v>
      </c>
      <c r="CY38" s="296">
        <f t="shared" si="29"/>
        <v>0</v>
      </c>
      <c r="CZ38" s="296">
        <f t="shared" si="30"/>
        <v>0</v>
      </c>
      <c r="DA38" s="296">
        <f t="shared" si="31"/>
        <v>0</v>
      </c>
      <c r="DB38" s="296">
        <f t="shared" si="32"/>
        <v>0</v>
      </c>
      <c r="DC38" s="296">
        <f t="shared" si="33"/>
        <v>0</v>
      </c>
      <c r="DD38" s="296">
        <f t="shared" si="34"/>
        <v>0</v>
      </c>
      <c r="DE38" s="296">
        <f t="shared" si="35"/>
        <v>0</v>
      </c>
      <c r="DF38" s="296"/>
      <c r="DG38" s="296"/>
      <c r="DH38" s="296">
        <f t="shared" si="36"/>
        <v>0</v>
      </c>
      <c r="DI38" s="296"/>
      <c r="DJ38" s="296">
        <f t="shared" si="37"/>
        <v>0</v>
      </c>
      <c r="DK38" s="296">
        <f t="shared" si="38"/>
        <v>0</v>
      </c>
      <c r="DL38" s="296">
        <f t="shared" si="39"/>
        <v>0</v>
      </c>
      <c r="DM38" s="296">
        <f t="shared" si="40"/>
        <v>0</v>
      </c>
      <c r="DN38" s="296">
        <f t="shared" si="41"/>
        <v>0</v>
      </c>
      <c r="DO38" s="296">
        <f t="shared" si="42"/>
        <v>0</v>
      </c>
      <c r="DP38" s="296">
        <f t="shared" si="43"/>
        <v>0</v>
      </c>
      <c r="DQ38" s="296">
        <f t="shared" si="44"/>
        <v>0</v>
      </c>
      <c r="DR38" s="296">
        <f t="shared" si="45"/>
        <v>0</v>
      </c>
      <c r="DS38" s="296">
        <f t="shared" si="46"/>
        <v>0</v>
      </c>
      <c r="DT38" s="365"/>
      <c r="DU38" s="37"/>
      <c r="DV38" s="38"/>
      <c r="DW38" s="38"/>
      <c r="DX38" s="38"/>
    </row>
    <row r="39" spans="1:128" ht="56.25" customHeight="1">
      <c r="A39" s="282"/>
      <c r="B39" s="283"/>
      <c r="C39" s="285"/>
      <c r="D39" s="288"/>
      <c r="E39" s="288"/>
      <c r="F39" s="288" t="s">
        <v>80</v>
      </c>
      <c r="G39" s="288" t="s">
        <v>60</v>
      </c>
      <c r="H39" s="288" t="s">
        <v>61</v>
      </c>
      <c r="I39" s="288" t="s">
        <v>81</v>
      </c>
      <c r="J39" s="288"/>
      <c r="K39" s="288"/>
      <c r="L39" s="288"/>
      <c r="M39" s="288"/>
      <c r="N39" s="288"/>
      <c r="O39" s="288"/>
      <c r="P39" s="288"/>
      <c r="Q39" s="288"/>
      <c r="R39" s="288"/>
      <c r="S39" s="288"/>
      <c r="T39" s="288"/>
      <c r="U39" s="288"/>
      <c r="V39" s="288"/>
      <c r="W39" s="288"/>
      <c r="X39" s="288"/>
      <c r="Y39" s="288"/>
      <c r="Z39" s="288"/>
      <c r="AA39" s="288"/>
      <c r="AB39" s="288"/>
      <c r="AC39" s="288" t="s">
        <v>354</v>
      </c>
      <c r="AD39" s="288" t="s">
        <v>276</v>
      </c>
      <c r="AE39" s="288" t="s">
        <v>364</v>
      </c>
      <c r="AF39" s="292"/>
      <c r="AG39" s="328"/>
      <c r="AH39" s="296"/>
      <c r="AI39" s="296"/>
      <c r="AJ39" s="296"/>
      <c r="AK39" s="296"/>
      <c r="AL39" s="296"/>
      <c r="AM39" s="296"/>
      <c r="AN39" s="296"/>
      <c r="AO39" s="296"/>
      <c r="AP39" s="296"/>
      <c r="AQ39" s="296"/>
      <c r="AR39" s="296"/>
      <c r="AS39" s="296"/>
      <c r="AT39" s="296"/>
      <c r="AU39" s="296"/>
      <c r="AV39" s="296">
        <f t="shared" ref="AV39:AV80" si="50">AR39-AS39-AT39-AU39</f>
        <v>0</v>
      </c>
      <c r="AW39" s="296"/>
      <c r="AX39" s="296"/>
      <c r="AY39" s="296"/>
      <c r="AZ39" s="296"/>
      <c r="BA39" s="296">
        <f t="shared" si="17"/>
        <v>0</v>
      </c>
      <c r="BB39" s="296"/>
      <c r="BC39" s="296"/>
      <c r="BD39" s="296"/>
      <c r="BE39" s="296"/>
      <c r="BF39" s="296">
        <f t="shared" si="18"/>
        <v>0</v>
      </c>
      <c r="BG39" s="296"/>
      <c r="BH39" s="296"/>
      <c r="BI39" s="296"/>
      <c r="BJ39" s="296"/>
      <c r="BK39" s="296">
        <f t="shared" si="19"/>
        <v>0</v>
      </c>
      <c r="BL39" s="296"/>
      <c r="BM39" s="296"/>
      <c r="BN39" s="296"/>
      <c r="BO39" s="296"/>
      <c r="BP39" s="296"/>
      <c r="BQ39" s="296"/>
      <c r="BR39" s="296"/>
      <c r="BS39" s="296"/>
      <c r="BT39" s="296"/>
      <c r="BU39" s="296"/>
      <c r="BV39" s="296"/>
      <c r="BW39" s="296"/>
      <c r="BX39" s="296"/>
      <c r="BY39" s="296"/>
      <c r="BZ39" s="296">
        <f t="shared" ref="BZ39" si="51">BV39-BW39-BX39-BY39</f>
        <v>0</v>
      </c>
      <c r="CA39" s="296"/>
      <c r="CB39" s="296"/>
      <c r="CC39" s="296"/>
      <c r="CD39" s="296"/>
      <c r="CE39" s="296">
        <f t="shared" ref="CE39:CE44" si="52">CA39-CB39-CC39-CD39</f>
        <v>0</v>
      </c>
      <c r="CF39" s="296"/>
      <c r="CG39" s="296"/>
      <c r="CH39" s="296"/>
      <c r="CI39" s="296"/>
      <c r="CJ39" s="296">
        <f t="shared" ref="CJ39:CJ44" si="53">CF39-CG39-CH39-CI39</f>
        <v>0</v>
      </c>
      <c r="CK39" s="296"/>
      <c r="CL39" s="296"/>
      <c r="CM39" s="296"/>
      <c r="CN39" s="296"/>
      <c r="CO39" s="296">
        <f t="shared" ref="CO39:CO44" si="54">CK39-CL39-CM39-CN39</f>
        <v>0</v>
      </c>
      <c r="CP39" s="296">
        <f t="shared" si="49"/>
        <v>0</v>
      </c>
      <c r="CQ39" s="296"/>
      <c r="CR39" s="296"/>
      <c r="CS39" s="296">
        <f t="shared" si="24"/>
        <v>0</v>
      </c>
      <c r="CT39" s="296"/>
      <c r="CU39" s="296">
        <f t="shared" si="25"/>
        <v>0</v>
      </c>
      <c r="CV39" s="296">
        <f t="shared" si="26"/>
        <v>0</v>
      </c>
      <c r="CW39" s="296">
        <f t="shared" si="27"/>
        <v>0</v>
      </c>
      <c r="CX39" s="296">
        <f t="shared" si="28"/>
        <v>0</v>
      </c>
      <c r="CY39" s="296">
        <f t="shared" si="29"/>
        <v>0</v>
      </c>
      <c r="CZ39" s="296">
        <f t="shared" si="30"/>
        <v>0</v>
      </c>
      <c r="DA39" s="296">
        <f t="shared" si="31"/>
        <v>0</v>
      </c>
      <c r="DB39" s="296">
        <f t="shared" si="32"/>
        <v>0</v>
      </c>
      <c r="DC39" s="296">
        <f t="shared" si="33"/>
        <v>0</v>
      </c>
      <c r="DD39" s="296">
        <f t="shared" si="34"/>
        <v>0</v>
      </c>
      <c r="DE39" s="296">
        <f t="shared" si="35"/>
        <v>0</v>
      </c>
      <c r="DF39" s="296"/>
      <c r="DG39" s="296"/>
      <c r="DH39" s="296">
        <f t="shared" si="36"/>
        <v>0</v>
      </c>
      <c r="DI39" s="296"/>
      <c r="DJ39" s="296">
        <f t="shared" si="37"/>
        <v>0</v>
      </c>
      <c r="DK39" s="296">
        <f t="shared" si="38"/>
        <v>0</v>
      </c>
      <c r="DL39" s="296">
        <f t="shared" si="39"/>
        <v>0</v>
      </c>
      <c r="DM39" s="296">
        <f t="shared" si="40"/>
        <v>0</v>
      </c>
      <c r="DN39" s="296">
        <f t="shared" si="41"/>
        <v>0</v>
      </c>
      <c r="DO39" s="296">
        <f t="shared" si="42"/>
        <v>0</v>
      </c>
      <c r="DP39" s="296">
        <f t="shared" si="43"/>
        <v>0</v>
      </c>
      <c r="DQ39" s="296">
        <f t="shared" si="44"/>
        <v>0</v>
      </c>
      <c r="DR39" s="296">
        <f t="shared" si="45"/>
        <v>0</v>
      </c>
      <c r="DS39" s="296">
        <f t="shared" si="46"/>
        <v>0</v>
      </c>
      <c r="DT39" s="365"/>
      <c r="DU39" s="37"/>
      <c r="DV39" s="38"/>
      <c r="DW39" s="38"/>
      <c r="DX39" s="38"/>
    </row>
    <row r="40" spans="1:128" ht="96" customHeight="1">
      <c r="A40" s="282"/>
      <c r="B40" s="283"/>
      <c r="C40" s="285"/>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t="s">
        <v>365</v>
      </c>
      <c r="AD40" s="288" t="s">
        <v>276</v>
      </c>
      <c r="AE40" s="288" t="s">
        <v>366</v>
      </c>
      <c r="AF40" s="292"/>
      <c r="AG40" s="328"/>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296"/>
      <c r="CQ40" s="296"/>
      <c r="CR40" s="296"/>
      <c r="CS40" s="296"/>
      <c r="CT40" s="296"/>
      <c r="CU40" s="296"/>
      <c r="CV40" s="296"/>
      <c r="CW40" s="296"/>
      <c r="CX40" s="296"/>
      <c r="CY40" s="296"/>
      <c r="CZ40" s="296"/>
      <c r="DA40" s="296"/>
      <c r="DB40" s="296"/>
      <c r="DC40" s="296"/>
      <c r="DD40" s="296"/>
      <c r="DE40" s="296"/>
      <c r="DF40" s="296"/>
      <c r="DG40" s="296"/>
      <c r="DH40" s="296"/>
      <c r="DI40" s="296"/>
      <c r="DJ40" s="296"/>
      <c r="DK40" s="296"/>
      <c r="DL40" s="296"/>
      <c r="DM40" s="296"/>
      <c r="DN40" s="296"/>
      <c r="DO40" s="296"/>
      <c r="DP40" s="296"/>
      <c r="DQ40" s="296"/>
      <c r="DR40" s="296"/>
      <c r="DS40" s="296"/>
      <c r="DT40" s="365"/>
      <c r="DU40" s="37"/>
      <c r="DV40" s="38"/>
      <c r="DW40" s="38"/>
      <c r="DX40" s="38"/>
    </row>
    <row r="41" spans="1:128" ht="15.75">
      <c r="A41" s="299" t="s">
        <v>267</v>
      </c>
      <c r="B41" s="284"/>
      <c r="C41" s="300"/>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93"/>
      <c r="AG41" s="294" t="s">
        <v>272</v>
      </c>
      <c r="AH41" s="297">
        <f t="shared" ref="AH41:AI41" si="55">AJ41+AL41+AN41+AP41</f>
        <v>1770</v>
      </c>
      <c r="AI41" s="297">
        <f t="shared" si="55"/>
        <v>1770</v>
      </c>
      <c r="AJ41" s="297"/>
      <c r="AK41" s="297"/>
      <c r="AL41" s="297">
        <v>885</v>
      </c>
      <c r="AM41" s="297">
        <v>885</v>
      </c>
      <c r="AN41" s="297"/>
      <c r="AO41" s="297"/>
      <c r="AP41" s="297">
        <v>885</v>
      </c>
      <c r="AQ41" s="297">
        <v>885</v>
      </c>
      <c r="AR41" s="297">
        <f>AT41+AV41</f>
        <v>2648.2</v>
      </c>
      <c r="AS41" s="297"/>
      <c r="AT41" s="297">
        <v>1324.1</v>
      </c>
      <c r="AU41" s="297"/>
      <c r="AV41" s="297">
        <v>1324.1</v>
      </c>
      <c r="AW41" s="297"/>
      <c r="AX41" s="297"/>
      <c r="AY41" s="297"/>
      <c r="AZ41" s="297"/>
      <c r="BA41" s="297"/>
      <c r="BB41" s="297"/>
      <c r="BC41" s="297"/>
      <c r="BD41" s="297"/>
      <c r="BE41" s="297"/>
      <c r="BF41" s="297"/>
      <c r="BG41" s="297"/>
      <c r="BH41" s="297"/>
      <c r="BI41" s="297"/>
      <c r="BJ41" s="297"/>
      <c r="BK41" s="297"/>
      <c r="BL41" s="297">
        <f t="shared" ref="BL41:BM41" si="56">BN41+BP41+BR41+BT41</f>
        <v>1770</v>
      </c>
      <c r="BM41" s="297">
        <f t="shared" si="56"/>
        <v>1770</v>
      </c>
      <c r="BN41" s="297"/>
      <c r="BO41" s="297"/>
      <c r="BP41" s="297">
        <v>885</v>
      </c>
      <c r="BQ41" s="297">
        <v>885</v>
      </c>
      <c r="BR41" s="297"/>
      <c r="BS41" s="297"/>
      <c r="BT41" s="297">
        <v>885</v>
      </c>
      <c r="BU41" s="297">
        <v>885</v>
      </c>
      <c r="BV41" s="297">
        <f>BX41+BZ41</f>
        <v>2648.2</v>
      </c>
      <c r="BW41" s="297"/>
      <c r="BX41" s="297">
        <v>1324.1</v>
      </c>
      <c r="BY41" s="297"/>
      <c r="BZ41" s="297">
        <v>1324.1</v>
      </c>
      <c r="CA41" s="297"/>
      <c r="CB41" s="297"/>
      <c r="CC41" s="297"/>
      <c r="CD41" s="297"/>
      <c r="CE41" s="297"/>
      <c r="CF41" s="297"/>
      <c r="CG41" s="297"/>
      <c r="CH41" s="297"/>
      <c r="CI41" s="297"/>
      <c r="CJ41" s="297"/>
      <c r="CK41" s="297"/>
      <c r="CL41" s="297"/>
      <c r="CM41" s="297"/>
      <c r="CN41" s="297"/>
      <c r="CO41" s="297"/>
      <c r="CP41" s="297">
        <f t="shared" ref="CP41" si="57">CQ41+CR41+CS41+CT41</f>
        <v>1770</v>
      </c>
      <c r="CQ41" s="297"/>
      <c r="CR41" s="297">
        <v>885</v>
      </c>
      <c r="CS41" s="297"/>
      <c r="CT41" s="297">
        <v>885</v>
      </c>
      <c r="CU41" s="297"/>
      <c r="CV41" s="297"/>
      <c r="CW41" s="297"/>
      <c r="CX41" s="297"/>
      <c r="CY41" s="297"/>
      <c r="CZ41" s="297"/>
      <c r="DA41" s="297"/>
      <c r="DB41" s="297"/>
      <c r="DC41" s="297"/>
      <c r="DD41" s="297"/>
      <c r="DE41" s="297">
        <f t="shared" si="35"/>
        <v>1770</v>
      </c>
      <c r="DF41" s="297"/>
      <c r="DG41" s="297">
        <v>885</v>
      </c>
      <c r="DH41" s="297"/>
      <c r="DI41" s="297">
        <v>885</v>
      </c>
      <c r="DJ41" s="297"/>
      <c r="DK41" s="297"/>
      <c r="DL41" s="297"/>
      <c r="DM41" s="297"/>
      <c r="DN41" s="297"/>
      <c r="DO41" s="297"/>
      <c r="DP41" s="297"/>
      <c r="DQ41" s="297"/>
      <c r="DR41" s="297"/>
      <c r="DS41" s="297"/>
      <c r="DT41" s="366"/>
      <c r="DU41" s="37"/>
      <c r="DV41" s="38"/>
      <c r="DW41" s="38"/>
      <c r="DX41" s="38"/>
    </row>
    <row r="42" spans="1:128" ht="54.75" customHeight="1">
      <c r="A42" s="148" t="s">
        <v>147</v>
      </c>
      <c r="B42" s="157" t="s">
        <v>175</v>
      </c>
      <c r="C42" s="260" t="s">
        <v>42</v>
      </c>
      <c r="D42" s="260" t="s">
        <v>82</v>
      </c>
      <c r="E42" s="260" t="s">
        <v>44</v>
      </c>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t="s">
        <v>369</v>
      </c>
      <c r="AD42" s="260" t="s">
        <v>276</v>
      </c>
      <c r="AE42" s="260" t="s">
        <v>307</v>
      </c>
      <c r="AF42" s="260" t="s">
        <v>69</v>
      </c>
      <c r="AG42" s="260" t="s">
        <v>84</v>
      </c>
      <c r="AH42" s="344"/>
      <c r="AI42" s="344"/>
      <c r="AJ42" s="344"/>
      <c r="AK42" s="344"/>
      <c r="AL42" s="344"/>
      <c r="AM42" s="344"/>
      <c r="AN42" s="344"/>
      <c r="AO42" s="344"/>
      <c r="AP42" s="344"/>
      <c r="AQ42" s="344"/>
      <c r="AR42" s="344">
        <f t="shared" ref="AR42" si="58">AS42+AT42+AU42+AV42</f>
        <v>230.9</v>
      </c>
      <c r="AS42" s="344"/>
      <c r="AT42" s="344"/>
      <c r="AU42" s="344"/>
      <c r="AV42" s="344">
        <v>230.9</v>
      </c>
      <c r="AW42" s="344">
        <v>249.9</v>
      </c>
      <c r="AX42" s="344"/>
      <c r="AY42" s="344"/>
      <c r="AZ42" s="344"/>
      <c r="BA42" s="344">
        <f t="shared" si="17"/>
        <v>249.9</v>
      </c>
      <c r="BB42" s="344">
        <v>270.39999999999998</v>
      </c>
      <c r="BC42" s="344"/>
      <c r="BD42" s="344"/>
      <c r="BE42" s="344"/>
      <c r="BF42" s="344">
        <f t="shared" si="18"/>
        <v>270.39999999999998</v>
      </c>
      <c r="BG42" s="344">
        <v>270.39999999999998</v>
      </c>
      <c r="BH42" s="344"/>
      <c r="BI42" s="344"/>
      <c r="BJ42" s="344"/>
      <c r="BK42" s="344">
        <f t="shared" si="19"/>
        <v>270.39999999999998</v>
      </c>
      <c r="BL42" s="344"/>
      <c r="BM42" s="344"/>
      <c r="BN42" s="344"/>
      <c r="BO42" s="344"/>
      <c r="BP42" s="344"/>
      <c r="BQ42" s="344"/>
      <c r="BR42" s="344"/>
      <c r="BS42" s="344"/>
      <c r="BT42" s="344"/>
      <c r="BU42" s="344"/>
      <c r="BV42" s="344">
        <f t="shared" ref="BV42" si="59">BW42+BX42+BY42+BZ42</f>
        <v>83.800000000000011</v>
      </c>
      <c r="BW42" s="344"/>
      <c r="BX42" s="344"/>
      <c r="BY42" s="344"/>
      <c r="BZ42" s="344">
        <f>230.9-147.1</f>
        <v>83.800000000000011</v>
      </c>
      <c r="CA42" s="344">
        <f>249.9-161.8</f>
        <v>88.1</v>
      </c>
      <c r="CB42" s="344"/>
      <c r="CC42" s="344"/>
      <c r="CD42" s="344"/>
      <c r="CE42" s="344">
        <f t="shared" si="52"/>
        <v>88.1</v>
      </c>
      <c r="CF42" s="344">
        <f>270.4-177.9</f>
        <v>92.499999999999972</v>
      </c>
      <c r="CG42" s="344"/>
      <c r="CH42" s="344"/>
      <c r="CI42" s="344"/>
      <c r="CJ42" s="344">
        <f t="shared" si="53"/>
        <v>92.499999999999972</v>
      </c>
      <c r="CK42" s="344">
        <f>270.4-177.9</f>
        <v>92.499999999999972</v>
      </c>
      <c r="CL42" s="344"/>
      <c r="CM42" s="344"/>
      <c r="CN42" s="344"/>
      <c r="CO42" s="344">
        <f t="shared" si="54"/>
        <v>92.499999999999972</v>
      </c>
      <c r="CP42" s="344">
        <f t="shared" ref="CP42:CP60" si="60">CQ42+CR42+CS42+CT42</f>
        <v>0</v>
      </c>
      <c r="CQ42" s="344"/>
      <c r="CR42" s="344"/>
      <c r="CS42" s="344">
        <f t="shared" si="24"/>
        <v>0</v>
      </c>
      <c r="CT42" s="344"/>
      <c r="CU42" s="344">
        <f t="shared" si="25"/>
        <v>230.9</v>
      </c>
      <c r="CV42" s="344">
        <f t="shared" si="26"/>
        <v>0</v>
      </c>
      <c r="CW42" s="344">
        <f t="shared" si="27"/>
        <v>0</v>
      </c>
      <c r="CX42" s="344">
        <f t="shared" si="28"/>
        <v>0</v>
      </c>
      <c r="CY42" s="344">
        <f t="shared" si="29"/>
        <v>230.9</v>
      </c>
      <c r="CZ42" s="344">
        <f t="shared" si="30"/>
        <v>249.9</v>
      </c>
      <c r="DA42" s="344">
        <f t="shared" si="31"/>
        <v>0</v>
      </c>
      <c r="DB42" s="344">
        <f t="shared" si="32"/>
        <v>0</v>
      </c>
      <c r="DC42" s="344">
        <f t="shared" si="33"/>
        <v>0</v>
      </c>
      <c r="DD42" s="344">
        <f t="shared" si="34"/>
        <v>249.9</v>
      </c>
      <c r="DE42" s="344">
        <f t="shared" si="35"/>
        <v>0</v>
      </c>
      <c r="DF42" s="344"/>
      <c r="DG42" s="344"/>
      <c r="DH42" s="344">
        <f t="shared" si="36"/>
        <v>0</v>
      </c>
      <c r="DI42" s="344"/>
      <c r="DJ42" s="344">
        <f t="shared" si="37"/>
        <v>83.800000000000011</v>
      </c>
      <c r="DK42" s="344">
        <f t="shared" si="38"/>
        <v>0</v>
      </c>
      <c r="DL42" s="344">
        <f t="shared" si="39"/>
        <v>0</v>
      </c>
      <c r="DM42" s="344">
        <f t="shared" si="40"/>
        <v>0</v>
      </c>
      <c r="DN42" s="344">
        <f t="shared" si="41"/>
        <v>83.800000000000011</v>
      </c>
      <c r="DO42" s="344">
        <f t="shared" si="42"/>
        <v>88.1</v>
      </c>
      <c r="DP42" s="344">
        <f t="shared" si="43"/>
        <v>0</v>
      </c>
      <c r="DQ42" s="344">
        <f t="shared" si="44"/>
        <v>0</v>
      </c>
      <c r="DR42" s="344">
        <f t="shared" si="45"/>
        <v>0</v>
      </c>
      <c r="DS42" s="344">
        <f t="shared" si="46"/>
        <v>88.1</v>
      </c>
      <c r="DT42" s="260" t="s">
        <v>136</v>
      </c>
      <c r="DU42" s="37"/>
      <c r="DV42" s="38"/>
      <c r="DW42" s="38"/>
      <c r="DX42" s="38"/>
    </row>
    <row r="43" spans="1:128" ht="45" customHeight="1">
      <c r="A43" s="256"/>
      <c r="B43" s="166"/>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t="s">
        <v>371</v>
      </c>
      <c r="AD43" s="261" t="s">
        <v>276</v>
      </c>
      <c r="AE43" s="261" t="s">
        <v>370</v>
      </c>
      <c r="AF43" s="261"/>
      <c r="AG43" s="261"/>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345"/>
      <c r="CH43" s="345"/>
      <c r="CI43" s="345"/>
      <c r="CJ43" s="345"/>
      <c r="CK43" s="345"/>
      <c r="CL43" s="345"/>
      <c r="CM43" s="345"/>
      <c r="CN43" s="345"/>
      <c r="CO43" s="345"/>
      <c r="CP43" s="345"/>
      <c r="CQ43" s="345"/>
      <c r="CR43" s="345"/>
      <c r="CS43" s="345"/>
      <c r="CT43" s="345"/>
      <c r="CU43" s="345"/>
      <c r="CV43" s="345"/>
      <c r="CW43" s="345"/>
      <c r="CX43" s="345"/>
      <c r="CY43" s="345"/>
      <c r="CZ43" s="345"/>
      <c r="DA43" s="345"/>
      <c r="DB43" s="345"/>
      <c r="DC43" s="345"/>
      <c r="DD43" s="345"/>
      <c r="DE43" s="345"/>
      <c r="DF43" s="345"/>
      <c r="DG43" s="345"/>
      <c r="DH43" s="345"/>
      <c r="DI43" s="345"/>
      <c r="DJ43" s="345"/>
      <c r="DK43" s="345"/>
      <c r="DL43" s="345"/>
      <c r="DM43" s="345"/>
      <c r="DN43" s="345"/>
      <c r="DO43" s="345"/>
      <c r="DP43" s="345"/>
      <c r="DQ43" s="345"/>
      <c r="DR43" s="345"/>
      <c r="DS43" s="345"/>
      <c r="DT43" s="261"/>
      <c r="DU43" s="37"/>
      <c r="DV43" s="38"/>
      <c r="DW43" s="38"/>
      <c r="DX43" s="38"/>
    </row>
    <row r="44" spans="1:128" ht="51">
      <c r="A44" s="148" t="s">
        <v>146</v>
      </c>
      <c r="B44" s="157" t="s">
        <v>176</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t="s">
        <v>306</v>
      </c>
      <c r="AD44" s="260" t="s">
        <v>276</v>
      </c>
      <c r="AE44" s="260" t="s">
        <v>307</v>
      </c>
      <c r="AF44" s="260" t="s">
        <v>69</v>
      </c>
      <c r="AG44" s="260" t="s">
        <v>84</v>
      </c>
      <c r="AH44" s="344">
        <f>AJ44+AL44+AN44+AP44</f>
        <v>233.5</v>
      </c>
      <c r="AI44" s="344">
        <f>AK44+AM44+AO44+AQ44</f>
        <v>217.8</v>
      </c>
      <c r="AJ44" s="344"/>
      <c r="AK44" s="344"/>
      <c r="AL44" s="344"/>
      <c r="AM44" s="344"/>
      <c r="AN44" s="344"/>
      <c r="AO44" s="344"/>
      <c r="AP44" s="344">
        <v>233.5</v>
      </c>
      <c r="AQ44" s="344">
        <v>217.8</v>
      </c>
      <c r="AR44" s="344"/>
      <c r="AS44" s="344"/>
      <c r="AT44" s="344"/>
      <c r="AU44" s="344"/>
      <c r="AV44" s="344">
        <f t="shared" si="50"/>
        <v>0</v>
      </c>
      <c r="AW44" s="344"/>
      <c r="AX44" s="344"/>
      <c r="AY44" s="344"/>
      <c r="AZ44" s="344"/>
      <c r="BA44" s="344">
        <f t="shared" si="17"/>
        <v>0</v>
      </c>
      <c r="BB44" s="344"/>
      <c r="BC44" s="344"/>
      <c r="BD44" s="344"/>
      <c r="BE44" s="344"/>
      <c r="BF44" s="344">
        <f t="shared" si="18"/>
        <v>0</v>
      </c>
      <c r="BG44" s="344"/>
      <c r="BH44" s="344"/>
      <c r="BI44" s="344"/>
      <c r="BJ44" s="344"/>
      <c r="BK44" s="344">
        <f t="shared" si="19"/>
        <v>0</v>
      </c>
      <c r="BL44" s="344">
        <f>BN44+BP44+BR44+BT44</f>
        <v>158.5</v>
      </c>
      <c r="BM44" s="344">
        <f>BO44+BQ44+BS44+BU44</f>
        <v>143.80000000000001</v>
      </c>
      <c r="BN44" s="344"/>
      <c r="BO44" s="344"/>
      <c r="BP44" s="344"/>
      <c r="BQ44" s="344"/>
      <c r="BR44" s="344"/>
      <c r="BS44" s="344"/>
      <c r="BT44" s="344">
        <f>233.5-75</f>
        <v>158.5</v>
      </c>
      <c r="BU44" s="344">
        <f>217.8-74</f>
        <v>143.80000000000001</v>
      </c>
      <c r="BV44" s="344"/>
      <c r="BW44" s="344"/>
      <c r="BX44" s="344"/>
      <c r="BY44" s="344"/>
      <c r="BZ44" s="344">
        <f t="shared" ref="BZ44" si="61">BV44-BW44-BX44-BY44</f>
        <v>0</v>
      </c>
      <c r="CA44" s="344"/>
      <c r="CB44" s="344"/>
      <c r="CC44" s="344"/>
      <c r="CD44" s="344"/>
      <c r="CE44" s="344">
        <f t="shared" si="52"/>
        <v>0</v>
      </c>
      <c r="CF44" s="344"/>
      <c r="CG44" s="344"/>
      <c r="CH44" s="344"/>
      <c r="CI44" s="344"/>
      <c r="CJ44" s="344">
        <f t="shared" si="53"/>
        <v>0</v>
      </c>
      <c r="CK44" s="344"/>
      <c r="CL44" s="344"/>
      <c r="CM44" s="344"/>
      <c r="CN44" s="344"/>
      <c r="CO44" s="344">
        <f t="shared" si="54"/>
        <v>0</v>
      </c>
      <c r="CP44" s="344">
        <f t="shared" si="60"/>
        <v>217.8</v>
      </c>
      <c r="CQ44" s="344"/>
      <c r="CR44" s="344"/>
      <c r="CS44" s="344">
        <f t="shared" si="24"/>
        <v>0</v>
      </c>
      <c r="CT44" s="344">
        <v>217.8</v>
      </c>
      <c r="CU44" s="344">
        <f t="shared" si="25"/>
        <v>0</v>
      </c>
      <c r="CV44" s="344">
        <f t="shared" si="26"/>
        <v>0</v>
      </c>
      <c r="CW44" s="344">
        <f t="shared" si="27"/>
        <v>0</v>
      </c>
      <c r="CX44" s="344">
        <f t="shared" si="28"/>
        <v>0</v>
      </c>
      <c r="CY44" s="344">
        <f t="shared" si="29"/>
        <v>0</v>
      </c>
      <c r="CZ44" s="344">
        <f t="shared" si="30"/>
        <v>0</v>
      </c>
      <c r="DA44" s="344">
        <f t="shared" si="31"/>
        <v>0</v>
      </c>
      <c r="DB44" s="344">
        <f t="shared" si="32"/>
        <v>0</v>
      </c>
      <c r="DC44" s="344">
        <f t="shared" si="33"/>
        <v>0</v>
      </c>
      <c r="DD44" s="344">
        <f t="shared" si="34"/>
        <v>0</v>
      </c>
      <c r="DE44" s="344">
        <f t="shared" si="35"/>
        <v>143.80000000000001</v>
      </c>
      <c r="DF44" s="344"/>
      <c r="DG44" s="344"/>
      <c r="DH44" s="344">
        <f t="shared" si="36"/>
        <v>0</v>
      </c>
      <c r="DI44" s="344">
        <f>217.8-74</f>
        <v>143.80000000000001</v>
      </c>
      <c r="DJ44" s="344">
        <f t="shared" si="37"/>
        <v>0</v>
      </c>
      <c r="DK44" s="344">
        <f t="shared" si="38"/>
        <v>0</v>
      </c>
      <c r="DL44" s="344">
        <f t="shared" si="39"/>
        <v>0</v>
      </c>
      <c r="DM44" s="344">
        <f t="shared" si="40"/>
        <v>0</v>
      </c>
      <c r="DN44" s="344">
        <f t="shared" si="41"/>
        <v>0</v>
      </c>
      <c r="DO44" s="344">
        <f t="shared" si="42"/>
        <v>0</v>
      </c>
      <c r="DP44" s="344">
        <f t="shared" si="43"/>
        <v>0</v>
      </c>
      <c r="DQ44" s="344">
        <f t="shared" si="44"/>
        <v>0</v>
      </c>
      <c r="DR44" s="344">
        <f t="shared" si="45"/>
        <v>0</v>
      </c>
      <c r="DS44" s="344">
        <f t="shared" si="46"/>
        <v>0</v>
      </c>
      <c r="DT44" s="260" t="s">
        <v>50</v>
      </c>
      <c r="DU44" s="37"/>
      <c r="DV44" s="38"/>
      <c r="DW44" s="38"/>
      <c r="DX44" s="38"/>
    </row>
    <row r="45" spans="1:128" ht="25.5">
      <c r="A45" s="256"/>
      <c r="B45" s="166"/>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t="s">
        <v>371</v>
      </c>
      <c r="AD45" s="261" t="s">
        <v>276</v>
      </c>
      <c r="AE45" s="261" t="s">
        <v>370</v>
      </c>
      <c r="AF45" s="261"/>
      <c r="AG45" s="261"/>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345"/>
      <c r="CH45" s="345"/>
      <c r="CI45" s="345"/>
      <c r="CJ45" s="345"/>
      <c r="CK45" s="345"/>
      <c r="CL45" s="345"/>
      <c r="CM45" s="345"/>
      <c r="CN45" s="345"/>
      <c r="CO45" s="345"/>
      <c r="CP45" s="345"/>
      <c r="CQ45" s="345"/>
      <c r="CR45" s="345"/>
      <c r="CS45" s="345"/>
      <c r="CT45" s="345"/>
      <c r="CU45" s="345"/>
      <c r="CV45" s="345"/>
      <c r="CW45" s="345"/>
      <c r="CX45" s="345"/>
      <c r="CY45" s="345"/>
      <c r="CZ45" s="345"/>
      <c r="DA45" s="345"/>
      <c r="DB45" s="345"/>
      <c r="DC45" s="345"/>
      <c r="DD45" s="345"/>
      <c r="DE45" s="345"/>
      <c r="DF45" s="345"/>
      <c r="DG45" s="345"/>
      <c r="DH45" s="345"/>
      <c r="DI45" s="345"/>
      <c r="DJ45" s="345"/>
      <c r="DK45" s="345"/>
      <c r="DL45" s="345"/>
      <c r="DM45" s="345"/>
      <c r="DN45" s="345"/>
      <c r="DO45" s="345"/>
      <c r="DP45" s="345"/>
      <c r="DQ45" s="345"/>
      <c r="DR45" s="345"/>
      <c r="DS45" s="345"/>
      <c r="DT45" s="261"/>
      <c r="DU45" s="37"/>
      <c r="DV45" s="38"/>
      <c r="DW45" s="38"/>
      <c r="DX45" s="38"/>
    </row>
    <row r="46" spans="1:128" ht="51">
      <c r="A46" s="256"/>
      <c r="B46" s="166"/>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t="s">
        <v>308</v>
      </c>
      <c r="AD46" s="261" t="s">
        <v>276</v>
      </c>
      <c r="AE46" s="261" t="s">
        <v>309</v>
      </c>
      <c r="AF46" s="261"/>
      <c r="AG46" s="261"/>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c r="DJ46" s="345"/>
      <c r="DK46" s="345"/>
      <c r="DL46" s="345"/>
      <c r="DM46" s="345"/>
      <c r="DN46" s="345"/>
      <c r="DO46" s="345"/>
      <c r="DP46" s="345"/>
      <c r="DQ46" s="345"/>
      <c r="DR46" s="345"/>
      <c r="DS46" s="345"/>
      <c r="DT46" s="261"/>
      <c r="DU46" s="37"/>
      <c r="DV46" s="38"/>
      <c r="DW46" s="38"/>
      <c r="DX46" s="38"/>
    </row>
    <row r="47" spans="1:128" ht="38.25">
      <c r="A47" s="256"/>
      <c r="B47" s="166"/>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t="s">
        <v>310</v>
      </c>
      <c r="AD47" s="261" t="s">
        <v>276</v>
      </c>
      <c r="AE47" s="261" t="s">
        <v>311</v>
      </c>
      <c r="AF47" s="261"/>
      <c r="AG47" s="261"/>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c r="DJ47" s="345"/>
      <c r="DK47" s="345"/>
      <c r="DL47" s="345"/>
      <c r="DM47" s="345"/>
      <c r="DN47" s="345"/>
      <c r="DO47" s="345"/>
      <c r="DP47" s="345"/>
      <c r="DQ47" s="345"/>
      <c r="DR47" s="345"/>
      <c r="DS47" s="345"/>
      <c r="DT47" s="261"/>
      <c r="DU47" s="37"/>
      <c r="DV47" s="38"/>
      <c r="DW47" s="38"/>
      <c r="DX47" s="38"/>
    </row>
    <row r="48" spans="1:128" ht="51">
      <c r="A48" s="149"/>
      <c r="B48" s="158"/>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t="s">
        <v>372</v>
      </c>
      <c r="AD48" s="262" t="s">
        <v>276</v>
      </c>
      <c r="AE48" s="262" t="s">
        <v>373</v>
      </c>
      <c r="AF48" s="262"/>
      <c r="AG48" s="262"/>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c r="DP48" s="346"/>
      <c r="DQ48" s="346"/>
      <c r="DR48" s="346"/>
      <c r="DS48" s="346"/>
      <c r="DT48" s="262"/>
      <c r="DU48" s="37"/>
      <c r="DV48" s="38"/>
      <c r="DW48" s="38"/>
      <c r="DX48" s="38"/>
    </row>
    <row r="49" spans="1:128" ht="33.75">
      <c r="A49" s="45" t="s">
        <v>252</v>
      </c>
      <c r="B49" s="9" t="s">
        <v>245</v>
      </c>
      <c r="C49" s="47"/>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91"/>
      <c r="AG49" s="327" t="s">
        <v>246</v>
      </c>
      <c r="AH49" s="126">
        <f>AJ49+AL49+AN49+AP49</f>
        <v>100</v>
      </c>
      <c r="AI49" s="123">
        <v>0</v>
      </c>
      <c r="AJ49" s="123"/>
      <c r="AK49" s="123"/>
      <c r="AL49" s="123"/>
      <c r="AM49" s="123"/>
      <c r="AN49" s="123"/>
      <c r="AO49" s="123"/>
      <c r="AP49" s="123">
        <v>100</v>
      </c>
      <c r="AQ49" s="123"/>
      <c r="AR49" s="124"/>
      <c r="AS49" s="124"/>
      <c r="AT49" s="124"/>
      <c r="AU49" s="124"/>
      <c r="AV49" s="123"/>
      <c r="AW49" s="124"/>
      <c r="AX49" s="124"/>
      <c r="AY49" s="124"/>
      <c r="AZ49" s="124"/>
      <c r="BA49" s="123"/>
      <c r="BB49" s="124"/>
      <c r="BC49" s="124"/>
      <c r="BD49" s="124"/>
      <c r="BE49" s="124"/>
      <c r="BF49" s="123"/>
      <c r="BG49" s="124"/>
      <c r="BH49" s="124"/>
      <c r="BI49" s="124"/>
      <c r="BJ49" s="124"/>
      <c r="BK49" s="123"/>
      <c r="BL49" s="126">
        <f>BN49+BP49+BR49+BT49</f>
        <v>100</v>
      </c>
      <c r="BM49" s="123">
        <v>0</v>
      </c>
      <c r="BN49" s="123"/>
      <c r="BO49" s="123"/>
      <c r="BP49" s="123"/>
      <c r="BQ49" s="123"/>
      <c r="BR49" s="123"/>
      <c r="BS49" s="123"/>
      <c r="BT49" s="123">
        <v>100</v>
      </c>
      <c r="BU49" s="123"/>
      <c r="BV49" s="124"/>
      <c r="BW49" s="124"/>
      <c r="BX49" s="124"/>
      <c r="BY49" s="124"/>
      <c r="BZ49" s="123"/>
      <c r="CA49" s="124"/>
      <c r="CB49" s="124"/>
      <c r="CC49" s="124"/>
      <c r="CD49" s="124"/>
      <c r="CE49" s="123"/>
      <c r="CF49" s="124"/>
      <c r="CG49" s="124"/>
      <c r="CH49" s="124"/>
      <c r="CI49" s="124"/>
      <c r="CJ49" s="123"/>
      <c r="CK49" s="124"/>
      <c r="CL49" s="124"/>
      <c r="CM49" s="124"/>
      <c r="CN49" s="124"/>
      <c r="CO49" s="123"/>
      <c r="CP49" s="123">
        <f t="shared" si="60"/>
        <v>0</v>
      </c>
      <c r="CQ49" s="123"/>
      <c r="CR49" s="123"/>
      <c r="CS49" s="123">
        <f t="shared" si="24"/>
        <v>0</v>
      </c>
      <c r="CT49" s="123"/>
      <c r="CU49" s="123">
        <f t="shared" si="25"/>
        <v>0</v>
      </c>
      <c r="CV49" s="123">
        <f t="shared" si="26"/>
        <v>0</v>
      </c>
      <c r="CW49" s="123">
        <f t="shared" si="27"/>
        <v>0</v>
      </c>
      <c r="CX49" s="123">
        <f t="shared" si="28"/>
        <v>0</v>
      </c>
      <c r="CY49" s="123">
        <f t="shared" si="29"/>
        <v>0</v>
      </c>
      <c r="CZ49" s="123">
        <f t="shared" si="30"/>
        <v>0</v>
      </c>
      <c r="DA49" s="123">
        <f t="shared" si="31"/>
        <v>0</v>
      </c>
      <c r="DB49" s="123">
        <f t="shared" si="32"/>
        <v>0</v>
      </c>
      <c r="DC49" s="123">
        <f t="shared" si="33"/>
        <v>0</v>
      </c>
      <c r="DD49" s="123">
        <f t="shared" si="34"/>
        <v>0</v>
      </c>
      <c r="DE49" s="123">
        <f t="shared" si="35"/>
        <v>0</v>
      </c>
      <c r="DF49" s="123"/>
      <c r="DG49" s="123"/>
      <c r="DH49" s="123">
        <f t="shared" si="36"/>
        <v>0</v>
      </c>
      <c r="DI49" s="123"/>
      <c r="DJ49" s="124">
        <f t="shared" si="37"/>
        <v>0</v>
      </c>
      <c r="DK49" s="124">
        <f t="shared" si="38"/>
        <v>0</v>
      </c>
      <c r="DL49" s="124">
        <f t="shared" si="39"/>
        <v>0</v>
      </c>
      <c r="DM49" s="124">
        <f t="shared" si="40"/>
        <v>0</v>
      </c>
      <c r="DN49" s="124">
        <f t="shared" si="41"/>
        <v>0</v>
      </c>
      <c r="DO49" s="123">
        <f t="shared" si="42"/>
        <v>0</v>
      </c>
      <c r="DP49" s="123">
        <f t="shared" si="43"/>
        <v>0</v>
      </c>
      <c r="DQ49" s="123">
        <f t="shared" si="44"/>
        <v>0</v>
      </c>
      <c r="DR49" s="123">
        <f t="shared" si="45"/>
        <v>0</v>
      </c>
      <c r="DS49" s="123">
        <f t="shared" si="46"/>
        <v>0</v>
      </c>
      <c r="DT49" s="298"/>
      <c r="DU49" s="37"/>
      <c r="DV49" s="38"/>
      <c r="DW49" s="38"/>
      <c r="DX49" s="38"/>
    </row>
    <row r="50" spans="1:128" ht="204" hidden="1">
      <c r="A50" s="8" t="s">
        <v>148</v>
      </c>
      <c r="B50" s="9" t="s">
        <v>177</v>
      </c>
      <c r="C50" s="10" t="s">
        <v>42</v>
      </c>
      <c r="D50" s="12" t="s">
        <v>85</v>
      </c>
      <c r="E50" s="12" t="s">
        <v>44</v>
      </c>
      <c r="F50" s="12"/>
      <c r="G50" s="12"/>
      <c r="H50" s="12"/>
      <c r="I50" s="12"/>
      <c r="J50" s="12"/>
      <c r="K50" s="12"/>
      <c r="L50" s="12"/>
      <c r="M50" s="12"/>
      <c r="N50" s="12"/>
      <c r="O50" s="12"/>
      <c r="P50" s="12"/>
      <c r="Q50" s="12"/>
      <c r="R50" s="12"/>
      <c r="S50" s="12"/>
      <c r="T50" s="12"/>
      <c r="U50" s="12"/>
      <c r="V50" s="12"/>
      <c r="W50" s="12"/>
      <c r="X50" s="12"/>
      <c r="Y50" s="12"/>
      <c r="Z50" s="138" t="s">
        <v>86</v>
      </c>
      <c r="AA50" s="12" t="s">
        <v>60</v>
      </c>
      <c r="AB50" s="12" t="s">
        <v>87</v>
      </c>
      <c r="AC50" s="12"/>
      <c r="AD50" s="12"/>
      <c r="AE50" s="12"/>
      <c r="AF50" s="12" t="s">
        <v>69</v>
      </c>
      <c r="AG50" s="327" t="s">
        <v>88</v>
      </c>
      <c r="AH50" s="123"/>
      <c r="AI50" s="123"/>
      <c r="AJ50" s="123"/>
      <c r="AK50" s="123"/>
      <c r="AL50" s="123"/>
      <c r="AM50" s="123"/>
      <c r="AN50" s="123"/>
      <c r="AO50" s="123"/>
      <c r="AP50" s="123"/>
      <c r="AQ50" s="123"/>
      <c r="AR50" s="123"/>
      <c r="AS50" s="123"/>
      <c r="AT50" s="124"/>
      <c r="AU50" s="123"/>
      <c r="AV50" s="123">
        <f t="shared" si="50"/>
        <v>0</v>
      </c>
      <c r="AW50" s="123"/>
      <c r="AX50" s="123"/>
      <c r="AY50" s="123"/>
      <c r="AZ50" s="123"/>
      <c r="BA50" s="123">
        <f t="shared" si="17"/>
        <v>0</v>
      </c>
      <c r="BB50" s="123"/>
      <c r="BC50" s="123"/>
      <c r="BD50" s="123"/>
      <c r="BE50" s="123"/>
      <c r="BF50" s="123">
        <f t="shared" si="18"/>
        <v>0</v>
      </c>
      <c r="BG50" s="123"/>
      <c r="BH50" s="123"/>
      <c r="BI50" s="123"/>
      <c r="BJ50" s="123"/>
      <c r="BK50" s="123">
        <f t="shared" si="19"/>
        <v>0</v>
      </c>
      <c r="BL50" s="123"/>
      <c r="BM50" s="123"/>
      <c r="BN50" s="123"/>
      <c r="BO50" s="123"/>
      <c r="BP50" s="123"/>
      <c r="BQ50" s="123"/>
      <c r="BR50" s="123"/>
      <c r="BS50" s="123"/>
      <c r="BT50" s="123"/>
      <c r="BU50" s="123"/>
      <c r="BV50" s="123"/>
      <c r="BW50" s="123"/>
      <c r="BX50" s="124"/>
      <c r="BY50" s="123"/>
      <c r="BZ50" s="123">
        <f t="shared" ref="BZ50" si="62">BV50-BW50-BX50-BY50</f>
        <v>0</v>
      </c>
      <c r="CA50" s="123"/>
      <c r="CB50" s="123"/>
      <c r="CC50" s="123"/>
      <c r="CD50" s="123"/>
      <c r="CE50" s="123">
        <f t="shared" ref="CE50:CE60" si="63">CA50-CB50-CC50-CD50</f>
        <v>0</v>
      </c>
      <c r="CF50" s="123"/>
      <c r="CG50" s="123"/>
      <c r="CH50" s="123"/>
      <c r="CI50" s="123"/>
      <c r="CJ50" s="123">
        <f t="shared" ref="CJ50:CJ60" si="64">CF50-CG50-CH50-CI50</f>
        <v>0</v>
      </c>
      <c r="CK50" s="123"/>
      <c r="CL50" s="123"/>
      <c r="CM50" s="123"/>
      <c r="CN50" s="123"/>
      <c r="CO50" s="123">
        <f t="shared" ref="CO50:CO60" si="65">CK50-CL50-CM50-CN50</f>
        <v>0</v>
      </c>
      <c r="CP50" s="123">
        <f t="shared" si="60"/>
        <v>0</v>
      </c>
      <c r="CQ50" s="123"/>
      <c r="CR50" s="123"/>
      <c r="CS50" s="123">
        <f t="shared" si="24"/>
        <v>0</v>
      </c>
      <c r="CT50" s="123"/>
      <c r="CU50" s="123">
        <f t="shared" si="25"/>
        <v>0</v>
      </c>
      <c r="CV50" s="123">
        <f t="shared" si="26"/>
        <v>0</v>
      </c>
      <c r="CW50" s="123">
        <f t="shared" si="27"/>
        <v>0</v>
      </c>
      <c r="CX50" s="123">
        <f t="shared" si="28"/>
        <v>0</v>
      </c>
      <c r="CY50" s="123">
        <f t="shared" si="29"/>
        <v>0</v>
      </c>
      <c r="CZ50" s="123">
        <f t="shared" si="30"/>
        <v>0</v>
      </c>
      <c r="DA50" s="123">
        <f t="shared" si="31"/>
        <v>0</v>
      </c>
      <c r="DB50" s="123">
        <f t="shared" si="32"/>
        <v>0</v>
      </c>
      <c r="DC50" s="123">
        <f t="shared" si="33"/>
        <v>0</v>
      </c>
      <c r="DD50" s="123">
        <f t="shared" si="34"/>
        <v>0</v>
      </c>
      <c r="DE50" s="123">
        <f t="shared" si="35"/>
        <v>0</v>
      </c>
      <c r="DF50" s="123"/>
      <c r="DG50" s="123"/>
      <c r="DH50" s="123">
        <f t="shared" si="36"/>
        <v>0</v>
      </c>
      <c r="DI50" s="123"/>
      <c r="DJ50" s="124">
        <f t="shared" si="37"/>
        <v>0</v>
      </c>
      <c r="DK50" s="124">
        <f t="shared" si="38"/>
        <v>0</v>
      </c>
      <c r="DL50" s="124">
        <f t="shared" si="39"/>
        <v>0</v>
      </c>
      <c r="DM50" s="124">
        <f t="shared" si="40"/>
        <v>0</v>
      </c>
      <c r="DN50" s="124">
        <f t="shared" si="41"/>
        <v>0</v>
      </c>
      <c r="DO50" s="123">
        <f t="shared" si="42"/>
        <v>0</v>
      </c>
      <c r="DP50" s="123">
        <f t="shared" si="43"/>
        <v>0</v>
      </c>
      <c r="DQ50" s="123">
        <f t="shared" si="44"/>
        <v>0</v>
      </c>
      <c r="DR50" s="123">
        <f t="shared" si="45"/>
        <v>0</v>
      </c>
      <c r="DS50" s="123">
        <f t="shared" si="46"/>
        <v>0</v>
      </c>
      <c r="DT50" s="298" t="s">
        <v>50</v>
      </c>
      <c r="DU50" s="37"/>
      <c r="DV50" s="38"/>
      <c r="DW50" s="38"/>
      <c r="DX50" s="38"/>
    </row>
    <row r="51" spans="1:128" ht="67.5">
      <c r="A51" s="157" t="s">
        <v>178</v>
      </c>
      <c r="B51" s="167" t="s">
        <v>179</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t="s">
        <v>312</v>
      </c>
      <c r="AD51" s="329"/>
      <c r="AE51" s="329" t="s">
        <v>313</v>
      </c>
      <c r="AF51" s="329" t="s">
        <v>72</v>
      </c>
      <c r="AG51" s="329" t="s">
        <v>88</v>
      </c>
      <c r="AH51" s="347">
        <f t="shared" ref="AH51:AI60" si="66">AJ51+AL51+AN51+AP51</f>
        <v>3667.6</v>
      </c>
      <c r="AI51" s="347">
        <f t="shared" si="66"/>
        <v>3376.6</v>
      </c>
      <c r="AJ51" s="347"/>
      <c r="AK51" s="347"/>
      <c r="AL51" s="347">
        <f>139.5+418.6+1190.4+0.1</f>
        <v>1748.6</v>
      </c>
      <c r="AM51" s="347">
        <f>139.5+418.6+1190.4+0.1</f>
        <v>1748.6</v>
      </c>
      <c r="AN51" s="347"/>
      <c r="AO51" s="347"/>
      <c r="AP51" s="347">
        <v>1919</v>
      </c>
      <c r="AQ51" s="347">
        <v>1628</v>
      </c>
      <c r="AR51" s="347">
        <f t="shared" ref="AR51:AR82" si="67">AS51+AT51+AU51+AV51</f>
        <v>10430.599999999999</v>
      </c>
      <c r="AS51" s="347">
        <v>1760</v>
      </c>
      <c r="AT51" s="347">
        <f>6190.4-1760</f>
        <v>4430.3999999999996</v>
      </c>
      <c r="AU51" s="347"/>
      <c r="AV51" s="347">
        <v>4240.2</v>
      </c>
      <c r="AW51" s="347">
        <v>3926.2</v>
      </c>
      <c r="AX51" s="347"/>
      <c r="AY51" s="347"/>
      <c r="AZ51" s="347"/>
      <c r="BA51" s="347">
        <f t="shared" si="17"/>
        <v>3926.2</v>
      </c>
      <c r="BB51" s="347">
        <v>1630.1</v>
      </c>
      <c r="BC51" s="347"/>
      <c r="BD51" s="347"/>
      <c r="BE51" s="347"/>
      <c r="BF51" s="347">
        <f t="shared" si="18"/>
        <v>1630.1</v>
      </c>
      <c r="BG51" s="347">
        <v>1630.1</v>
      </c>
      <c r="BH51" s="347"/>
      <c r="BI51" s="347"/>
      <c r="BJ51" s="347"/>
      <c r="BK51" s="347">
        <f t="shared" si="19"/>
        <v>1630.1</v>
      </c>
      <c r="BL51" s="347">
        <f t="shared" ref="BL51:BM60" si="68">BN51+BP51+BR51+BT51</f>
        <v>836.89999999999986</v>
      </c>
      <c r="BM51" s="347">
        <f t="shared" si="68"/>
        <v>545.89999999999986</v>
      </c>
      <c r="BN51" s="347"/>
      <c r="BO51" s="347"/>
      <c r="BP51" s="347">
        <f>139.5+418.6+1190.4+0.1-1609</f>
        <v>139.59999999999991</v>
      </c>
      <c r="BQ51" s="347">
        <f>139.5+418.6+1190.4+0.1-1609</f>
        <v>139.59999999999991</v>
      </c>
      <c r="BR51" s="347"/>
      <c r="BS51" s="347"/>
      <c r="BT51" s="347">
        <f>1919-1221.7</f>
        <v>697.3</v>
      </c>
      <c r="BU51" s="347">
        <f>1628-1221.7</f>
        <v>406.29999999999995</v>
      </c>
      <c r="BV51" s="347">
        <f t="shared" ref="BV51:BV58" si="69">BW51+BX51+BY51+BZ51</f>
        <v>6435.9</v>
      </c>
      <c r="BW51" s="347">
        <v>1760</v>
      </c>
      <c r="BX51" s="347">
        <f>6190.4-1190.4-1760</f>
        <v>3240</v>
      </c>
      <c r="BY51" s="347"/>
      <c r="BZ51" s="347">
        <f>4240.2-2804.3</f>
        <v>1435.8999999999996</v>
      </c>
      <c r="CA51" s="347">
        <f>3926.2-81.4-2358.1</f>
        <v>1486.6999999999998</v>
      </c>
      <c r="CB51" s="347"/>
      <c r="CC51" s="347"/>
      <c r="CD51" s="347"/>
      <c r="CE51" s="347">
        <f t="shared" si="63"/>
        <v>1486.6999999999998</v>
      </c>
      <c r="CF51" s="347">
        <f>1630.1-89.5</f>
        <v>1540.6</v>
      </c>
      <c r="CG51" s="347"/>
      <c r="CH51" s="347"/>
      <c r="CI51" s="347"/>
      <c r="CJ51" s="347">
        <f t="shared" si="64"/>
        <v>1540.6</v>
      </c>
      <c r="CK51" s="347">
        <f>1630.1-89.5</f>
        <v>1540.6</v>
      </c>
      <c r="CL51" s="347"/>
      <c r="CM51" s="347"/>
      <c r="CN51" s="347"/>
      <c r="CO51" s="347">
        <f t="shared" si="65"/>
        <v>1540.6</v>
      </c>
      <c r="CP51" s="347">
        <f t="shared" si="60"/>
        <v>3376.6</v>
      </c>
      <c r="CQ51" s="347"/>
      <c r="CR51" s="347">
        <f>139.5+418.6+1190.4+0.1</f>
        <v>1748.6</v>
      </c>
      <c r="CS51" s="347">
        <f t="shared" si="24"/>
        <v>0</v>
      </c>
      <c r="CT51" s="347">
        <v>1628</v>
      </c>
      <c r="CU51" s="347">
        <f t="shared" si="25"/>
        <v>10430.599999999999</v>
      </c>
      <c r="CV51" s="347">
        <f t="shared" si="26"/>
        <v>1760</v>
      </c>
      <c r="CW51" s="347">
        <f t="shared" si="27"/>
        <v>4430.3999999999996</v>
      </c>
      <c r="CX51" s="347">
        <f t="shared" si="28"/>
        <v>0</v>
      </c>
      <c r="CY51" s="347">
        <f t="shared" si="29"/>
        <v>4240.2</v>
      </c>
      <c r="CZ51" s="347">
        <f t="shared" si="30"/>
        <v>3926.2</v>
      </c>
      <c r="DA51" s="347">
        <f t="shared" si="31"/>
        <v>0</v>
      </c>
      <c r="DB51" s="347">
        <f t="shared" si="32"/>
        <v>0</v>
      </c>
      <c r="DC51" s="347">
        <f t="shared" si="33"/>
        <v>0</v>
      </c>
      <c r="DD51" s="347">
        <f t="shared" si="34"/>
        <v>3926.2</v>
      </c>
      <c r="DE51" s="347">
        <f t="shared" si="35"/>
        <v>545.89999999999986</v>
      </c>
      <c r="DF51" s="347"/>
      <c r="DG51" s="347">
        <f>139.5+418.6+1190.4+0.1-1609</f>
        <v>139.59999999999991</v>
      </c>
      <c r="DH51" s="347">
        <f t="shared" si="36"/>
        <v>0</v>
      </c>
      <c r="DI51" s="347">
        <f>1628-1221.7</f>
        <v>406.29999999999995</v>
      </c>
      <c r="DJ51" s="347">
        <f t="shared" si="37"/>
        <v>6435.9</v>
      </c>
      <c r="DK51" s="347">
        <f t="shared" si="38"/>
        <v>1760</v>
      </c>
      <c r="DL51" s="347">
        <f t="shared" si="39"/>
        <v>3240</v>
      </c>
      <c r="DM51" s="347">
        <f t="shared" si="40"/>
        <v>0</v>
      </c>
      <c r="DN51" s="347">
        <f t="shared" si="41"/>
        <v>1435.8999999999996</v>
      </c>
      <c r="DO51" s="347">
        <f t="shared" si="42"/>
        <v>1486.6999999999998</v>
      </c>
      <c r="DP51" s="347">
        <f t="shared" si="43"/>
        <v>0</v>
      </c>
      <c r="DQ51" s="347">
        <f t="shared" si="44"/>
        <v>0</v>
      </c>
      <c r="DR51" s="347">
        <f t="shared" si="45"/>
        <v>0</v>
      </c>
      <c r="DS51" s="347">
        <f t="shared" si="46"/>
        <v>1486.6999999999998</v>
      </c>
      <c r="DT51" s="278" t="s">
        <v>50</v>
      </c>
      <c r="DU51" s="37"/>
      <c r="DV51" s="38"/>
      <c r="DW51" s="38"/>
      <c r="DX51" s="38"/>
    </row>
    <row r="52" spans="1:128" ht="76.5">
      <c r="A52" s="166"/>
      <c r="B52" s="168"/>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t="s">
        <v>284</v>
      </c>
      <c r="AD52" s="330" t="s">
        <v>276</v>
      </c>
      <c r="AE52" s="330" t="s">
        <v>285</v>
      </c>
      <c r="AF52" s="330"/>
      <c r="AG52" s="330"/>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c r="DJ52" s="348"/>
      <c r="DK52" s="348"/>
      <c r="DL52" s="348"/>
      <c r="DM52" s="348"/>
      <c r="DN52" s="348"/>
      <c r="DO52" s="348"/>
      <c r="DP52" s="348"/>
      <c r="DQ52" s="348"/>
      <c r="DR52" s="348"/>
      <c r="DS52" s="348"/>
      <c r="DT52" s="332"/>
      <c r="DU52" s="37"/>
      <c r="DV52" s="38"/>
      <c r="DW52" s="38"/>
      <c r="DX52" s="38"/>
    </row>
    <row r="53" spans="1:128" ht="89.25">
      <c r="A53" s="166"/>
      <c r="B53" s="168"/>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t="s">
        <v>314</v>
      </c>
      <c r="AD53" s="330" t="s">
        <v>276</v>
      </c>
      <c r="AE53" s="330" t="s">
        <v>315</v>
      </c>
      <c r="AF53" s="330"/>
      <c r="AG53" s="330"/>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c r="DJ53" s="348"/>
      <c r="DK53" s="348"/>
      <c r="DL53" s="348"/>
      <c r="DM53" s="348"/>
      <c r="DN53" s="348"/>
      <c r="DO53" s="348"/>
      <c r="DP53" s="348"/>
      <c r="DQ53" s="348"/>
      <c r="DR53" s="348"/>
      <c r="DS53" s="348"/>
      <c r="DT53" s="332"/>
      <c r="DU53" s="37"/>
      <c r="DV53" s="38"/>
      <c r="DW53" s="38"/>
      <c r="DX53" s="38"/>
    </row>
    <row r="54" spans="1:128" ht="86.25" customHeight="1">
      <c r="A54" s="166"/>
      <c r="B54" s="168"/>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t="s">
        <v>355</v>
      </c>
      <c r="AD54" s="330" t="s">
        <v>276</v>
      </c>
      <c r="AE54" s="330" t="s">
        <v>356</v>
      </c>
      <c r="AF54" s="330"/>
      <c r="AG54" s="330"/>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32"/>
      <c r="DU54" s="37"/>
      <c r="DV54" s="38"/>
      <c r="DW54" s="38"/>
      <c r="DX54" s="38"/>
    </row>
    <row r="55" spans="1:128" ht="86.25" customHeight="1">
      <c r="A55" s="158"/>
      <c r="B55" s="169"/>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t="s">
        <v>363</v>
      </c>
      <c r="AD55" s="331" t="s">
        <v>276</v>
      </c>
      <c r="AE55" s="331" t="s">
        <v>362</v>
      </c>
      <c r="AF55" s="331"/>
      <c r="AG55" s="331"/>
      <c r="AH55" s="349"/>
      <c r="AI55" s="349"/>
      <c r="AJ55" s="349"/>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c r="CO55" s="349"/>
      <c r="CP55" s="349"/>
      <c r="CQ55" s="349"/>
      <c r="CR55" s="349"/>
      <c r="CS55" s="349"/>
      <c r="CT55" s="349"/>
      <c r="CU55" s="349"/>
      <c r="CV55" s="349"/>
      <c r="CW55" s="349"/>
      <c r="CX55" s="349"/>
      <c r="CY55" s="349"/>
      <c r="CZ55" s="349"/>
      <c r="DA55" s="349"/>
      <c r="DB55" s="349"/>
      <c r="DC55" s="349"/>
      <c r="DD55" s="349"/>
      <c r="DE55" s="349"/>
      <c r="DF55" s="349"/>
      <c r="DG55" s="349"/>
      <c r="DH55" s="349"/>
      <c r="DI55" s="349"/>
      <c r="DJ55" s="349"/>
      <c r="DK55" s="349"/>
      <c r="DL55" s="349"/>
      <c r="DM55" s="349"/>
      <c r="DN55" s="349"/>
      <c r="DO55" s="349"/>
      <c r="DP55" s="349"/>
      <c r="DQ55" s="349"/>
      <c r="DR55" s="349"/>
      <c r="DS55" s="349"/>
      <c r="DT55" s="279"/>
      <c r="DU55" s="37"/>
      <c r="DV55" s="38"/>
      <c r="DW55" s="38"/>
      <c r="DX55" s="38"/>
    </row>
    <row r="56" spans="1:128" ht="78.75">
      <c r="A56" s="45" t="s">
        <v>181</v>
      </c>
      <c r="B56" s="46" t="s">
        <v>180</v>
      </c>
      <c r="C56" s="10"/>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70" t="s">
        <v>312</v>
      </c>
      <c r="AD56" s="160"/>
      <c r="AE56" s="160" t="s">
        <v>313</v>
      </c>
      <c r="AF56" s="12" t="s">
        <v>72</v>
      </c>
      <c r="AG56" s="327" t="s">
        <v>88</v>
      </c>
      <c r="AH56" s="126">
        <f t="shared" si="66"/>
        <v>5533</v>
      </c>
      <c r="AI56" s="126">
        <f t="shared" si="66"/>
        <v>4856.8</v>
      </c>
      <c r="AJ56" s="124"/>
      <c r="AK56" s="124"/>
      <c r="AL56" s="124"/>
      <c r="AM56" s="124"/>
      <c r="AN56" s="124"/>
      <c r="AO56" s="124"/>
      <c r="AP56" s="123">
        <v>5533</v>
      </c>
      <c r="AQ56" s="123">
        <v>4856.8</v>
      </c>
      <c r="AR56" s="123">
        <f t="shared" si="67"/>
        <v>5653.1</v>
      </c>
      <c r="AS56" s="124"/>
      <c r="AT56" s="124"/>
      <c r="AU56" s="124"/>
      <c r="AV56" s="123">
        <v>5653.1</v>
      </c>
      <c r="AW56" s="124">
        <v>5980</v>
      </c>
      <c r="AX56" s="124"/>
      <c r="AY56" s="124"/>
      <c r="AZ56" s="124"/>
      <c r="BA56" s="123">
        <f t="shared" si="17"/>
        <v>5980</v>
      </c>
      <c r="BB56" s="124">
        <v>6386</v>
      </c>
      <c r="BC56" s="124"/>
      <c r="BD56" s="124"/>
      <c r="BE56" s="124"/>
      <c r="BF56" s="123">
        <f t="shared" si="18"/>
        <v>6386</v>
      </c>
      <c r="BG56" s="124">
        <v>6786.7</v>
      </c>
      <c r="BH56" s="124"/>
      <c r="BI56" s="124"/>
      <c r="BJ56" s="124"/>
      <c r="BK56" s="123">
        <f t="shared" si="19"/>
        <v>6786.7</v>
      </c>
      <c r="BL56" s="126">
        <f t="shared" si="68"/>
        <v>5533</v>
      </c>
      <c r="BM56" s="126">
        <f t="shared" si="68"/>
        <v>4856.8</v>
      </c>
      <c r="BN56" s="124"/>
      <c r="BO56" s="124"/>
      <c r="BP56" s="124"/>
      <c r="BQ56" s="124"/>
      <c r="BR56" s="124"/>
      <c r="BS56" s="124"/>
      <c r="BT56" s="123">
        <v>5533</v>
      </c>
      <c r="BU56" s="123">
        <v>4856.8</v>
      </c>
      <c r="BV56" s="123">
        <f t="shared" si="69"/>
        <v>5653.1</v>
      </c>
      <c r="BW56" s="124"/>
      <c r="BX56" s="124"/>
      <c r="BY56" s="124"/>
      <c r="BZ56" s="123">
        <v>5653.1</v>
      </c>
      <c r="CA56" s="124">
        <v>5980</v>
      </c>
      <c r="CB56" s="124"/>
      <c r="CC56" s="124"/>
      <c r="CD56" s="124"/>
      <c r="CE56" s="123">
        <f t="shared" si="63"/>
        <v>5980</v>
      </c>
      <c r="CF56" s="124">
        <v>6386</v>
      </c>
      <c r="CG56" s="124"/>
      <c r="CH56" s="124"/>
      <c r="CI56" s="124"/>
      <c r="CJ56" s="123">
        <f t="shared" si="64"/>
        <v>6386</v>
      </c>
      <c r="CK56" s="124">
        <v>6786.7</v>
      </c>
      <c r="CL56" s="124"/>
      <c r="CM56" s="124"/>
      <c r="CN56" s="124"/>
      <c r="CO56" s="123">
        <f t="shared" si="65"/>
        <v>6786.7</v>
      </c>
      <c r="CP56" s="123">
        <f t="shared" si="60"/>
        <v>4856.8</v>
      </c>
      <c r="CQ56" s="124"/>
      <c r="CR56" s="124"/>
      <c r="CS56" s="123">
        <f t="shared" si="24"/>
        <v>0</v>
      </c>
      <c r="CT56" s="123">
        <v>4856.8</v>
      </c>
      <c r="CU56" s="123">
        <f t="shared" si="25"/>
        <v>5653.1</v>
      </c>
      <c r="CV56" s="123">
        <f t="shared" si="26"/>
        <v>0</v>
      </c>
      <c r="CW56" s="123">
        <f t="shared" si="27"/>
        <v>0</v>
      </c>
      <c r="CX56" s="123">
        <f t="shared" si="28"/>
        <v>0</v>
      </c>
      <c r="CY56" s="123">
        <f t="shared" si="29"/>
        <v>5653.1</v>
      </c>
      <c r="CZ56" s="123">
        <f t="shared" si="30"/>
        <v>5980</v>
      </c>
      <c r="DA56" s="123">
        <f t="shared" si="31"/>
        <v>0</v>
      </c>
      <c r="DB56" s="123">
        <f t="shared" si="32"/>
        <v>0</v>
      </c>
      <c r="DC56" s="123">
        <f t="shared" si="33"/>
        <v>0</v>
      </c>
      <c r="DD56" s="123">
        <f t="shared" si="34"/>
        <v>5980</v>
      </c>
      <c r="DE56" s="123">
        <f t="shared" si="35"/>
        <v>4856.8</v>
      </c>
      <c r="DF56" s="124"/>
      <c r="DG56" s="124"/>
      <c r="DH56" s="123">
        <f t="shared" si="36"/>
        <v>0</v>
      </c>
      <c r="DI56" s="123">
        <v>4856.8</v>
      </c>
      <c r="DJ56" s="124">
        <f t="shared" si="37"/>
        <v>5653.1</v>
      </c>
      <c r="DK56" s="124">
        <f t="shared" si="38"/>
        <v>0</v>
      </c>
      <c r="DL56" s="124">
        <f t="shared" si="39"/>
        <v>0</v>
      </c>
      <c r="DM56" s="124">
        <f t="shared" si="40"/>
        <v>0</v>
      </c>
      <c r="DN56" s="124">
        <f t="shared" si="41"/>
        <v>5653.1</v>
      </c>
      <c r="DO56" s="123">
        <f t="shared" si="42"/>
        <v>5980</v>
      </c>
      <c r="DP56" s="123">
        <f t="shared" si="43"/>
        <v>0</v>
      </c>
      <c r="DQ56" s="123">
        <f t="shared" si="44"/>
        <v>0</v>
      </c>
      <c r="DR56" s="123">
        <f t="shared" si="45"/>
        <v>0</v>
      </c>
      <c r="DS56" s="123">
        <f t="shared" si="46"/>
        <v>5980</v>
      </c>
      <c r="DT56" s="364" t="s">
        <v>50</v>
      </c>
      <c r="DU56" s="37"/>
      <c r="DV56" s="38"/>
      <c r="DW56" s="38"/>
      <c r="DX56" s="38"/>
    </row>
    <row r="57" spans="1:128" ht="53.25" customHeight="1">
      <c r="A57" s="8" t="s">
        <v>149</v>
      </c>
      <c r="B57" s="9" t="s">
        <v>182</v>
      </c>
      <c r="C57" s="10" t="s">
        <v>42</v>
      </c>
      <c r="D57" s="12" t="s">
        <v>89</v>
      </c>
      <c r="E57" s="12" t="s">
        <v>44</v>
      </c>
      <c r="F57" s="12"/>
      <c r="G57" s="12"/>
      <c r="H57" s="12"/>
      <c r="I57" s="12"/>
      <c r="J57" s="12"/>
      <c r="K57" s="12"/>
      <c r="L57" s="12"/>
      <c r="M57" s="12"/>
      <c r="N57" s="12"/>
      <c r="O57" s="12"/>
      <c r="P57" s="12"/>
      <c r="Q57" s="12"/>
      <c r="R57" s="12"/>
      <c r="S57" s="12"/>
      <c r="T57" s="12"/>
      <c r="U57" s="12"/>
      <c r="V57" s="12"/>
      <c r="W57" s="12"/>
      <c r="X57" s="12"/>
      <c r="Y57" s="12"/>
      <c r="Z57" s="12"/>
      <c r="AA57" s="12"/>
      <c r="AB57" s="12"/>
      <c r="AC57" s="160" t="s">
        <v>316</v>
      </c>
      <c r="AD57" s="160"/>
      <c r="AE57" s="160" t="s">
        <v>317</v>
      </c>
      <c r="AF57" s="12" t="s">
        <v>72</v>
      </c>
      <c r="AG57" s="327" t="s">
        <v>88</v>
      </c>
      <c r="AH57" s="126">
        <f t="shared" si="66"/>
        <v>200</v>
      </c>
      <c r="AI57" s="126">
        <f t="shared" si="66"/>
        <v>169.9</v>
      </c>
      <c r="AJ57" s="123"/>
      <c r="AK57" s="123"/>
      <c r="AL57" s="123"/>
      <c r="AM57" s="123"/>
      <c r="AN57" s="123"/>
      <c r="AO57" s="123"/>
      <c r="AP57" s="123">
        <v>200</v>
      </c>
      <c r="AQ57" s="123">
        <v>169.9</v>
      </c>
      <c r="AR57" s="123">
        <f t="shared" si="67"/>
        <v>100</v>
      </c>
      <c r="AS57" s="123"/>
      <c r="AT57" s="123"/>
      <c r="AU57" s="123"/>
      <c r="AV57" s="123">
        <v>100</v>
      </c>
      <c r="AW57" s="123">
        <v>105</v>
      </c>
      <c r="AX57" s="123"/>
      <c r="AY57" s="123"/>
      <c r="AZ57" s="123"/>
      <c r="BA57" s="123">
        <f t="shared" si="17"/>
        <v>105</v>
      </c>
      <c r="BB57" s="123">
        <v>110.3</v>
      </c>
      <c r="BC57" s="123"/>
      <c r="BD57" s="123"/>
      <c r="BE57" s="123"/>
      <c r="BF57" s="123">
        <f t="shared" si="18"/>
        <v>110.3</v>
      </c>
      <c r="BG57" s="123">
        <v>110.3</v>
      </c>
      <c r="BH57" s="123"/>
      <c r="BI57" s="123"/>
      <c r="BJ57" s="123"/>
      <c r="BK57" s="123">
        <f t="shared" si="19"/>
        <v>110.3</v>
      </c>
      <c r="BL57" s="126">
        <f t="shared" si="68"/>
        <v>200</v>
      </c>
      <c r="BM57" s="126">
        <f t="shared" si="68"/>
        <v>169.9</v>
      </c>
      <c r="BN57" s="123"/>
      <c r="BO57" s="123"/>
      <c r="BP57" s="123"/>
      <c r="BQ57" s="123"/>
      <c r="BR57" s="123"/>
      <c r="BS57" s="123"/>
      <c r="BT57" s="123">
        <v>200</v>
      </c>
      <c r="BU57" s="123">
        <v>169.9</v>
      </c>
      <c r="BV57" s="123">
        <f t="shared" si="69"/>
        <v>100</v>
      </c>
      <c r="BW57" s="123"/>
      <c r="BX57" s="123"/>
      <c r="BY57" s="123"/>
      <c r="BZ57" s="123">
        <v>100</v>
      </c>
      <c r="CA57" s="123">
        <v>105</v>
      </c>
      <c r="CB57" s="123"/>
      <c r="CC57" s="123"/>
      <c r="CD57" s="123"/>
      <c r="CE57" s="123">
        <f t="shared" si="63"/>
        <v>105</v>
      </c>
      <c r="CF57" s="123">
        <v>110.3</v>
      </c>
      <c r="CG57" s="123"/>
      <c r="CH57" s="123"/>
      <c r="CI57" s="123"/>
      <c r="CJ57" s="123">
        <f t="shared" si="64"/>
        <v>110.3</v>
      </c>
      <c r="CK57" s="123">
        <v>110.3</v>
      </c>
      <c r="CL57" s="123"/>
      <c r="CM57" s="123"/>
      <c r="CN57" s="123"/>
      <c r="CO57" s="123">
        <f t="shared" si="65"/>
        <v>110.3</v>
      </c>
      <c r="CP57" s="123">
        <f t="shared" si="60"/>
        <v>169.9</v>
      </c>
      <c r="CQ57" s="123"/>
      <c r="CR57" s="123"/>
      <c r="CS57" s="123">
        <f t="shared" si="24"/>
        <v>0</v>
      </c>
      <c r="CT57" s="123">
        <v>169.9</v>
      </c>
      <c r="CU57" s="123">
        <f t="shared" si="25"/>
        <v>100</v>
      </c>
      <c r="CV57" s="123">
        <f t="shared" si="26"/>
        <v>0</v>
      </c>
      <c r="CW57" s="123">
        <f t="shared" si="27"/>
        <v>0</v>
      </c>
      <c r="CX57" s="123">
        <f t="shared" si="28"/>
        <v>0</v>
      </c>
      <c r="CY57" s="123">
        <f t="shared" si="29"/>
        <v>100</v>
      </c>
      <c r="CZ57" s="123">
        <f t="shared" si="30"/>
        <v>105</v>
      </c>
      <c r="DA57" s="123">
        <f t="shared" si="31"/>
        <v>0</v>
      </c>
      <c r="DB57" s="123">
        <f t="shared" si="32"/>
        <v>0</v>
      </c>
      <c r="DC57" s="123">
        <f t="shared" si="33"/>
        <v>0</v>
      </c>
      <c r="DD57" s="123">
        <f t="shared" si="34"/>
        <v>105</v>
      </c>
      <c r="DE57" s="123">
        <f t="shared" si="35"/>
        <v>169.9</v>
      </c>
      <c r="DF57" s="123"/>
      <c r="DG57" s="123"/>
      <c r="DH57" s="123">
        <f t="shared" si="36"/>
        <v>0</v>
      </c>
      <c r="DI57" s="123">
        <v>169.9</v>
      </c>
      <c r="DJ57" s="124">
        <f t="shared" si="37"/>
        <v>100</v>
      </c>
      <c r="DK57" s="124">
        <f t="shared" si="38"/>
        <v>0</v>
      </c>
      <c r="DL57" s="124">
        <f t="shared" si="39"/>
        <v>0</v>
      </c>
      <c r="DM57" s="124">
        <f t="shared" si="40"/>
        <v>0</v>
      </c>
      <c r="DN57" s="124">
        <f t="shared" si="41"/>
        <v>100</v>
      </c>
      <c r="DO57" s="123">
        <f t="shared" si="42"/>
        <v>105</v>
      </c>
      <c r="DP57" s="123">
        <f t="shared" si="43"/>
        <v>0</v>
      </c>
      <c r="DQ57" s="123">
        <f t="shared" si="44"/>
        <v>0</v>
      </c>
      <c r="DR57" s="123">
        <f t="shared" si="45"/>
        <v>0</v>
      </c>
      <c r="DS57" s="123">
        <f t="shared" si="46"/>
        <v>105</v>
      </c>
      <c r="DT57" s="298" t="s">
        <v>50</v>
      </c>
      <c r="DU57" s="37"/>
      <c r="DV57" s="38"/>
      <c r="DW57" s="38"/>
      <c r="DX57" s="38"/>
    </row>
    <row r="58" spans="1:128" ht="98.25" customHeight="1">
      <c r="A58" s="8" t="s">
        <v>150</v>
      </c>
      <c r="B58" s="9" t="s">
        <v>183</v>
      </c>
      <c r="C58" s="10" t="s">
        <v>42</v>
      </c>
      <c r="D58" s="12" t="s">
        <v>90</v>
      </c>
      <c r="E58" s="12" t="s">
        <v>44</v>
      </c>
      <c r="F58" s="12"/>
      <c r="G58" s="12"/>
      <c r="H58" s="12"/>
      <c r="I58" s="12"/>
      <c r="J58" s="12"/>
      <c r="K58" s="12"/>
      <c r="L58" s="12"/>
      <c r="M58" s="12"/>
      <c r="N58" s="12"/>
      <c r="O58" s="12"/>
      <c r="P58" s="12"/>
      <c r="Q58" s="12"/>
      <c r="R58" s="12"/>
      <c r="S58" s="12"/>
      <c r="T58" s="12"/>
      <c r="U58" s="12"/>
      <c r="V58" s="12"/>
      <c r="W58" s="12" t="s">
        <v>91</v>
      </c>
      <c r="X58" s="12" t="s">
        <v>92</v>
      </c>
      <c r="Y58" s="12" t="s">
        <v>93</v>
      </c>
      <c r="Z58" s="12"/>
      <c r="AA58" s="12"/>
      <c r="AB58" s="12"/>
      <c r="AC58" s="161" t="s">
        <v>284</v>
      </c>
      <c r="AD58" s="160" t="s">
        <v>276</v>
      </c>
      <c r="AE58" s="160" t="s">
        <v>285</v>
      </c>
      <c r="AF58" s="12" t="s">
        <v>109</v>
      </c>
      <c r="AG58" s="327" t="s">
        <v>94</v>
      </c>
      <c r="AH58" s="126">
        <f t="shared" si="66"/>
        <v>2173</v>
      </c>
      <c r="AI58" s="126">
        <f t="shared" si="66"/>
        <v>2148</v>
      </c>
      <c r="AJ58" s="123"/>
      <c r="AK58" s="123"/>
      <c r="AL58" s="123">
        <v>1720.9</v>
      </c>
      <c r="AM58" s="123">
        <v>1720.9</v>
      </c>
      <c r="AN58" s="123"/>
      <c r="AO58" s="123"/>
      <c r="AP58" s="123">
        <v>452.1</v>
      </c>
      <c r="AQ58" s="123">
        <v>427.1</v>
      </c>
      <c r="AR58" s="123">
        <f t="shared" si="67"/>
        <v>30</v>
      </c>
      <c r="AS58" s="123"/>
      <c r="AT58" s="123"/>
      <c r="AU58" s="123"/>
      <c r="AV58" s="123">
        <v>30</v>
      </c>
      <c r="AW58" s="123">
        <v>0</v>
      </c>
      <c r="AX58" s="123"/>
      <c r="AY58" s="123"/>
      <c r="AZ58" s="123"/>
      <c r="BA58" s="123">
        <f t="shared" si="17"/>
        <v>0</v>
      </c>
      <c r="BB58" s="123">
        <v>0</v>
      </c>
      <c r="BC58" s="123"/>
      <c r="BD58" s="123"/>
      <c r="BE58" s="123"/>
      <c r="BF58" s="123">
        <f t="shared" si="18"/>
        <v>0</v>
      </c>
      <c r="BG58" s="123">
        <v>0</v>
      </c>
      <c r="BH58" s="123"/>
      <c r="BI58" s="123"/>
      <c r="BJ58" s="123"/>
      <c r="BK58" s="123">
        <f t="shared" si="19"/>
        <v>0</v>
      </c>
      <c r="BL58" s="126">
        <f t="shared" si="68"/>
        <v>1623.0000000000002</v>
      </c>
      <c r="BM58" s="126">
        <f t="shared" si="68"/>
        <v>1598.0000000000002</v>
      </c>
      <c r="BN58" s="123"/>
      <c r="BO58" s="123"/>
      <c r="BP58" s="123">
        <f>1720.9-511.6</f>
        <v>1209.3000000000002</v>
      </c>
      <c r="BQ58" s="123">
        <f>1720.9-511.6</f>
        <v>1209.3000000000002</v>
      </c>
      <c r="BR58" s="123"/>
      <c r="BS58" s="123"/>
      <c r="BT58" s="123">
        <f>452.1-38.4</f>
        <v>413.70000000000005</v>
      </c>
      <c r="BU58" s="123">
        <f>427.1-38.4</f>
        <v>388.70000000000005</v>
      </c>
      <c r="BV58" s="123">
        <f t="shared" si="69"/>
        <v>30</v>
      </c>
      <c r="BW58" s="123"/>
      <c r="BX58" s="123"/>
      <c r="BY58" s="123"/>
      <c r="BZ58" s="123">
        <v>30</v>
      </c>
      <c r="CA58" s="123">
        <v>0</v>
      </c>
      <c r="CB58" s="123"/>
      <c r="CC58" s="123"/>
      <c r="CD58" s="123"/>
      <c r="CE58" s="123">
        <f t="shared" si="63"/>
        <v>0</v>
      </c>
      <c r="CF58" s="123">
        <v>0</v>
      </c>
      <c r="CG58" s="123"/>
      <c r="CH58" s="123"/>
      <c r="CI58" s="123"/>
      <c r="CJ58" s="123">
        <f t="shared" si="64"/>
        <v>0</v>
      </c>
      <c r="CK58" s="123">
        <v>0</v>
      </c>
      <c r="CL58" s="123"/>
      <c r="CM58" s="123"/>
      <c r="CN58" s="123"/>
      <c r="CO58" s="123">
        <f t="shared" si="65"/>
        <v>0</v>
      </c>
      <c r="CP58" s="123">
        <f t="shared" si="60"/>
        <v>2148</v>
      </c>
      <c r="CQ58" s="123"/>
      <c r="CR58" s="123">
        <v>1720.9</v>
      </c>
      <c r="CS58" s="123">
        <f t="shared" si="24"/>
        <v>0</v>
      </c>
      <c r="CT58" s="123">
        <v>427.1</v>
      </c>
      <c r="CU58" s="123">
        <f t="shared" si="25"/>
        <v>30</v>
      </c>
      <c r="CV58" s="123">
        <f t="shared" si="26"/>
        <v>0</v>
      </c>
      <c r="CW58" s="123">
        <f t="shared" si="27"/>
        <v>0</v>
      </c>
      <c r="CX58" s="123">
        <f t="shared" si="28"/>
        <v>0</v>
      </c>
      <c r="CY58" s="123">
        <f t="shared" si="29"/>
        <v>30</v>
      </c>
      <c r="CZ58" s="123">
        <f t="shared" si="30"/>
        <v>0</v>
      </c>
      <c r="DA58" s="123">
        <f t="shared" si="31"/>
        <v>0</v>
      </c>
      <c r="DB58" s="123">
        <f t="shared" si="32"/>
        <v>0</v>
      </c>
      <c r="DC58" s="123">
        <f t="shared" si="33"/>
        <v>0</v>
      </c>
      <c r="DD58" s="123">
        <f t="shared" si="34"/>
        <v>0</v>
      </c>
      <c r="DE58" s="123">
        <f t="shared" si="35"/>
        <v>1598.0000000000002</v>
      </c>
      <c r="DF58" s="123"/>
      <c r="DG58" s="123">
        <f>1720.9-511.6</f>
        <v>1209.3000000000002</v>
      </c>
      <c r="DH58" s="123">
        <f t="shared" si="36"/>
        <v>0</v>
      </c>
      <c r="DI58" s="123">
        <f>427.1-38.4</f>
        <v>388.70000000000005</v>
      </c>
      <c r="DJ58" s="124">
        <f t="shared" si="37"/>
        <v>30</v>
      </c>
      <c r="DK58" s="124">
        <f t="shared" si="38"/>
        <v>0</v>
      </c>
      <c r="DL58" s="124">
        <f t="shared" si="39"/>
        <v>0</v>
      </c>
      <c r="DM58" s="124">
        <f t="shared" si="40"/>
        <v>0</v>
      </c>
      <c r="DN58" s="124">
        <f t="shared" si="41"/>
        <v>30</v>
      </c>
      <c r="DO58" s="123">
        <f t="shared" si="42"/>
        <v>0</v>
      </c>
      <c r="DP58" s="123">
        <f t="shared" si="43"/>
        <v>0</v>
      </c>
      <c r="DQ58" s="123">
        <f t="shared" si="44"/>
        <v>0</v>
      </c>
      <c r="DR58" s="123">
        <f t="shared" si="45"/>
        <v>0</v>
      </c>
      <c r="DS58" s="123">
        <f t="shared" si="46"/>
        <v>0</v>
      </c>
      <c r="DT58" s="298" t="s">
        <v>50</v>
      </c>
      <c r="DU58" s="37"/>
      <c r="DV58" s="38"/>
      <c r="DW58" s="38"/>
      <c r="DX58" s="38"/>
    </row>
    <row r="59" spans="1:128" ht="33.75">
      <c r="A59" s="8" t="s">
        <v>265</v>
      </c>
      <c r="B59" s="9" t="s">
        <v>264</v>
      </c>
      <c r="C59" s="10"/>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t="s">
        <v>109</v>
      </c>
      <c r="AG59" s="327" t="s">
        <v>266</v>
      </c>
      <c r="AH59" s="126">
        <f>AJ59+AL59+AN59+AP59</f>
        <v>1</v>
      </c>
      <c r="AI59" s="126">
        <f t="shared" si="66"/>
        <v>1</v>
      </c>
      <c r="AJ59" s="123"/>
      <c r="AK59" s="123"/>
      <c r="AL59" s="123"/>
      <c r="AM59" s="123"/>
      <c r="AN59" s="123"/>
      <c r="AO59" s="123"/>
      <c r="AP59" s="123">
        <v>1</v>
      </c>
      <c r="AQ59" s="123">
        <v>1</v>
      </c>
      <c r="AR59" s="123"/>
      <c r="AS59" s="123"/>
      <c r="AT59" s="123"/>
      <c r="AU59" s="123"/>
      <c r="AV59" s="123"/>
      <c r="AW59" s="123"/>
      <c r="AX59" s="123"/>
      <c r="AY59" s="123"/>
      <c r="AZ59" s="123"/>
      <c r="BA59" s="123"/>
      <c r="BB59" s="123"/>
      <c r="BC59" s="123"/>
      <c r="BD59" s="123"/>
      <c r="BE59" s="123"/>
      <c r="BF59" s="123"/>
      <c r="BG59" s="123"/>
      <c r="BH59" s="123"/>
      <c r="BI59" s="123"/>
      <c r="BJ59" s="123"/>
      <c r="BK59" s="123"/>
      <c r="BL59" s="126">
        <f t="shared" si="68"/>
        <v>1</v>
      </c>
      <c r="BM59" s="126">
        <f t="shared" si="68"/>
        <v>1</v>
      </c>
      <c r="BN59" s="123"/>
      <c r="BO59" s="123"/>
      <c r="BP59" s="123"/>
      <c r="BQ59" s="123"/>
      <c r="BR59" s="123"/>
      <c r="BS59" s="123"/>
      <c r="BT59" s="123">
        <v>1</v>
      </c>
      <c r="BU59" s="123">
        <v>1</v>
      </c>
      <c r="BV59" s="123"/>
      <c r="BW59" s="123"/>
      <c r="BX59" s="123"/>
      <c r="BY59" s="123"/>
      <c r="BZ59" s="123"/>
      <c r="CA59" s="123"/>
      <c r="CB59" s="123"/>
      <c r="CC59" s="123"/>
      <c r="CD59" s="123"/>
      <c r="CE59" s="123"/>
      <c r="CF59" s="123"/>
      <c r="CG59" s="123"/>
      <c r="CH59" s="123"/>
      <c r="CI59" s="123"/>
      <c r="CJ59" s="123"/>
      <c r="CK59" s="123"/>
      <c r="CL59" s="123"/>
      <c r="CM59" s="123"/>
      <c r="CN59" s="123"/>
      <c r="CO59" s="123"/>
      <c r="CP59" s="123">
        <f t="shared" si="60"/>
        <v>1</v>
      </c>
      <c r="CQ59" s="123"/>
      <c r="CR59" s="123"/>
      <c r="CS59" s="123"/>
      <c r="CT59" s="123">
        <v>1</v>
      </c>
      <c r="CU59" s="123"/>
      <c r="CV59" s="123"/>
      <c r="CW59" s="123"/>
      <c r="CX59" s="123"/>
      <c r="CY59" s="123"/>
      <c r="CZ59" s="123"/>
      <c r="DA59" s="123"/>
      <c r="DB59" s="123"/>
      <c r="DC59" s="123"/>
      <c r="DD59" s="123"/>
      <c r="DE59" s="123">
        <f t="shared" si="35"/>
        <v>1</v>
      </c>
      <c r="DF59" s="123"/>
      <c r="DG59" s="123"/>
      <c r="DH59" s="123"/>
      <c r="DI59" s="123">
        <v>1</v>
      </c>
      <c r="DJ59" s="124"/>
      <c r="DK59" s="124"/>
      <c r="DL59" s="124"/>
      <c r="DM59" s="124"/>
      <c r="DN59" s="124"/>
      <c r="DO59" s="123"/>
      <c r="DP59" s="123"/>
      <c r="DQ59" s="123"/>
      <c r="DR59" s="123"/>
      <c r="DS59" s="123"/>
      <c r="DT59" s="298"/>
      <c r="DU59" s="37"/>
      <c r="DV59" s="38"/>
      <c r="DW59" s="38"/>
      <c r="DX59" s="38"/>
    </row>
    <row r="60" spans="1:128" ht="54" customHeight="1">
      <c r="A60" s="148" t="s">
        <v>151</v>
      </c>
      <c r="B60" s="148" t="s">
        <v>184</v>
      </c>
      <c r="C60" s="278" t="s">
        <v>42</v>
      </c>
      <c r="D60" s="278" t="s">
        <v>95</v>
      </c>
      <c r="E60" s="278" t="s">
        <v>44</v>
      </c>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t="s">
        <v>318</v>
      </c>
      <c r="AD60" s="278"/>
      <c r="AE60" s="278"/>
      <c r="AF60" s="278" t="s">
        <v>25</v>
      </c>
      <c r="AG60" s="278" t="s">
        <v>96</v>
      </c>
      <c r="AH60" s="342">
        <f t="shared" si="66"/>
        <v>60</v>
      </c>
      <c r="AI60" s="342">
        <f t="shared" si="66"/>
        <v>60</v>
      </c>
      <c r="AJ60" s="342"/>
      <c r="AK60" s="342"/>
      <c r="AL60" s="342"/>
      <c r="AM60" s="342"/>
      <c r="AN60" s="342"/>
      <c r="AO60" s="342"/>
      <c r="AP60" s="342">
        <v>60</v>
      </c>
      <c r="AQ60" s="342">
        <v>60</v>
      </c>
      <c r="AR60" s="342">
        <f t="shared" si="67"/>
        <v>60</v>
      </c>
      <c r="AS60" s="342"/>
      <c r="AT60" s="342"/>
      <c r="AU60" s="342"/>
      <c r="AV60" s="342">
        <v>60</v>
      </c>
      <c r="AW60" s="342">
        <v>0</v>
      </c>
      <c r="AX60" s="342"/>
      <c r="AY60" s="342"/>
      <c r="AZ60" s="342"/>
      <c r="BA60" s="342">
        <f t="shared" si="17"/>
        <v>0</v>
      </c>
      <c r="BB60" s="342">
        <v>0</v>
      </c>
      <c r="BC60" s="342"/>
      <c r="BD60" s="342"/>
      <c r="BE60" s="342"/>
      <c r="BF60" s="342">
        <f t="shared" si="18"/>
        <v>0</v>
      </c>
      <c r="BG60" s="342">
        <v>0</v>
      </c>
      <c r="BH60" s="342"/>
      <c r="BI60" s="342"/>
      <c r="BJ60" s="342"/>
      <c r="BK60" s="342">
        <f t="shared" si="19"/>
        <v>0</v>
      </c>
      <c r="BL60" s="342">
        <f t="shared" si="68"/>
        <v>60</v>
      </c>
      <c r="BM60" s="342">
        <f t="shared" si="68"/>
        <v>60</v>
      </c>
      <c r="BN60" s="342"/>
      <c r="BO60" s="342"/>
      <c r="BP60" s="342"/>
      <c r="BQ60" s="342"/>
      <c r="BR60" s="342"/>
      <c r="BS60" s="342"/>
      <c r="BT60" s="342">
        <v>60</v>
      </c>
      <c r="BU60" s="342">
        <v>60</v>
      </c>
      <c r="BV60" s="342">
        <f t="shared" ref="BV60" si="70">BW60+BX60+BY60+BZ60</f>
        <v>60</v>
      </c>
      <c r="BW60" s="342"/>
      <c r="BX60" s="342"/>
      <c r="BY60" s="342"/>
      <c r="BZ60" s="342">
        <v>60</v>
      </c>
      <c r="CA60" s="342">
        <v>0</v>
      </c>
      <c r="CB60" s="342"/>
      <c r="CC60" s="342"/>
      <c r="CD60" s="342"/>
      <c r="CE60" s="342">
        <f t="shared" si="63"/>
        <v>0</v>
      </c>
      <c r="CF60" s="342">
        <v>0</v>
      </c>
      <c r="CG60" s="342"/>
      <c r="CH60" s="342"/>
      <c r="CI60" s="342"/>
      <c r="CJ60" s="342">
        <f t="shared" si="64"/>
        <v>0</v>
      </c>
      <c r="CK60" s="342">
        <v>0</v>
      </c>
      <c r="CL60" s="342"/>
      <c r="CM60" s="342"/>
      <c r="CN60" s="342"/>
      <c r="CO60" s="342">
        <f t="shared" si="65"/>
        <v>0</v>
      </c>
      <c r="CP60" s="342">
        <f t="shared" si="60"/>
        <v>60</v>
      </c>
      <c r="CQ60" s="342"/>
      <c r="CR60" s="342"/>
      <c r="CS60" s="342">
        <f t="shared" si="24"/>
        <v>0</v>
      </c>
      <c r="CT60" s="342">
        <v>60</v>
      </c>
      <c r="CU60" s="342">
        <f t="shared" si="25"/>
        <v>60</v>
      </c>
      <c r="CV60" s="342">
        <f t="shared" si="26"/>
        <v>0</v>
      </c>
      <c r="CW60" s="342">
        <f t="shared" si="27"/>
        <v>0</v>
      </c>
      <c r="CX60" s="342">
        <f t="shared" si="28"/>
        <v>0</v>
      </c>
      <c r="CY60" s="342">
        <f t="shared" si="29"/>
        <v>60</v>
      </c>
      <c r="CZ60" s="342">
        <f t="shared" si="30"/>
        <v>0</v>
      </c>
      <c r="DA60" s="342">
        <f t="shared" si="31"/>
        <v>0</v>
      </c>
      <c r="DB60" s="342">
        <f t="shared" si="32"/>
        <v>0</v>
      </c>
      <c r="DC60" s="342">
        <f t="shared" si="33"/>
        <v>0</v>
      </c>
      <c r="DD60" s="342">
        <f t="shared" si="34"/>
        <v>0</v>
      </c>
      <c r="DE60" s="342">
        <f t="shared" si="35"/>
        <v>60</v>
      </c>
      <c r="DF60" s="342"/>
      <c r="DG60" s="342"/>
      <c r="DH60" s="342">
        <f t="shared" si="36"/>
        <v>0</v>
      </c>
      <c r="DI60" s="342">
        <v>60</v>
      </c>
      <c r="DJ60" s="342">
        <f t="shared" si="37"/>
        <v>60</v>
      </c>
      <c r="DK60" s="342">
        <f t="shared" si="38"/>
        <v>0</v>
      </c>
      <c r="DL60" s="342">
        <f t="shared" si="39"/>
        <v>0</v>
      </c>
      <c r="DM60" s="342">
        <f t="shared" si="40"/>
        <v>0</v>
      </c>
      <c r="DN60" s="342">
        <f t="shared" si="41"/>
        <v>60</v>
      </c>
      <c r="DO60" s="342">
        <f t="shared" si="42"/>
        <v>0</v>
      </c>
      <c r="DP60" s="342">
        <f t="shared" si="43"/>
        <v>0</v>
      </c>
      <c r="DQ60" s="342">
        <f t="shared" si="44"/>
        <v>0</v>
      </c>
      <c r="DR60" s="342">
        <f t="shared" si="45"/>
        <v>0</v>
      </c>
      <c r="DS60" s="342">
        <f t="shared" si="46"/>
        <v>0</v>
      </c>
      <c r="DT60" s="278" t="s">
        <v>46</v>
      </c>
      <c r="DU60" s="37"/>
      <c r="DV60" s="38"/>
      <c r="DW60" s="38"/>
      <c r="DX60" s="38"/>
    </row>
    <row r="61" spans="1:128" ht="66" customHeight="1">
      <c r="A61" s="256"/>
      <c r="B61" s="256"/>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t="s">
        <v>359</v>
      </c>
      <c r="AD61" s="332"/>
      <c r="AE61" s="332"/>
      <c r="AF61" s="332"/>
      <c r="AG61" s="332"/>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32"/>
      <c r="DU61" s="37"/>
      <c r="DV61" s="38"/>
      <c r="DW61" s="38"/>
      <c r="DX61" s="38"/>
    </row>
    <row r="62" spans="1:128" ht="47.25" customHeight="1">
      <c r="A62" s="256"/>
      <c r="B62" s="256"/>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t="s">
        <v>357</v>
      </c>
      <c r="AD62" s="332" t="s">
        <v>276</v>
      </c>
      <c r="AE62" s="332" t="s">
        <v>358</v>
      </c>
      <c r="AF62" s="332"/>
      <c r="AG62" s="332"/>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0"/>
      <c r="DF62" s="350"/>
      <c r="DG62" s="350"/>
      <c r="DH62" s="350"/>
      <c r="DI62" s="350"/>
      <c r="DJ62" s="350"/>
      <c r="DK62" s="350"/>
      <c r="DL62" s="350"/>
      <c r="DM62" s="350"/>
      <c r="DN62" s="350"/>
      <c r="DO62" s="350"/>
      <c r="DP62" s="350"/>
      <c r="DQ62" s="350"/>
      <c r="DR62" s="350"/>
      <c r="DS62" s="350"/>
      <c r="DT62" s="332"/>
      <c r="DU62" s="37"/>
      <c r="DV62" s="38"/>
      <c r="DW62" s="38"/>
      <c r="DX62" s="38"/>
    </row>
    <row r="63" spans="1:128" ht="40.5" customHeight="1">
      <c r="A63" s="149"/>
      <c r="B63" s="14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t="s">
        <v>360</v>
      </c>
      <c r="AD63" s="279" t="s">
        <v>276</v>
      </c>
      <c r="AE63" s="279" t="s">
        <v>361</v>
      </c>
      <c r="AF63" s="279"/>
      <c r="AG63" s="279"/>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279"/>
      <c r="DU63" s="37"/>
      <c r="DV63" s="38"/>
      <c r="DW63" s="38"/>
      <c r="DX63" s="38"/>
    </row>
    <row r="64" spans="1:128" ht="56.25">
      <c r="A64" s="301" t="s">
        <v>97</v>
      </c>
      <c r="B64" s="189" t="s">
        <v>185</v>
      </c>
      <c r="C64" s="21" t="s">
        <v>38</v>
      </c>
      <c r="D64" s="21" t="s">
        <v>38</v>
      </c>
      <c r="E64" s="21" t="s">
        <v>38</v>
      </c>
      <c r="F64" s="21" t="s">
        <v>38</v>
      </c>
      <c r="G64" s="21" t="s">
        <v>38</v>
      </c>
      <c r="H64" s="21" t="s">
        <v>38</v>
      </c>
      <c r="I64" s="21" t="s">
        <v>38</v>
      </c>
      <c r="J64" s="21" t="s">
        <v>38</v>
      </c>
      <c r="K64" s="21" t="s">
        <v>38</v>
      </c>
      <c r="L64" s="21" t="s">
        <v>38</v>
      </c>
      <c r="M64" s="21" t="s">
        <v>38</v>
      </c>
      <c r="N64" s="21" t="s">
        <v>38</v>
      </c>
      <c r="O64" s="21" t="s">
        <v>38</v>
      </c>
      <c r="P64" s="21" t="s">
        <v>38</v>
      </c>
      <c r="Q64" s="21" t="s">
        <v>38</v>
      </c>
      <c r="R64" s="21" t="s">
        <v>38</v>
      </c>
      <c r="S64" s="21" t="s">
        <v>38</v>
      </c>
      <c r="T64" s="21" t="s">
        <v>38</v>
      </c>
      <c r="U64" s="21" t="s">
        <v>38</v>
      </c>
      <c r="V64" s="21" t="s">
        <v>38</v>
      </c>
      <c r="W64" s="21" t="s">
        <v>38</v>
      </c>
      <c r="X64" s="21" t="s">
        <v>38</v>
      </c>
      <c r="Y64" s="21" t="s">
        <v>38</v>
      </c>
      <c r="Z64" s="21" t="s">
        <v>38</v>
      </c>
      <c r="AA64" s="21" t="s">
        <v>38</v>
      </c>
      <c r="AB64" s="21" t="s">
        <v>38</v>
      </c>
      <c r="AC64" s="190" t="s">
        <v>38</v>
      </c>
      <c r="AD64" s="21" t="s">
        <v>38</v>
      </c>
      <c r="AE64" s="21" t="s">
        <v>38</v>
      </c>
      <c r="AF64" s="21" t="s">
        <v>38</v>
      </c>
      <c r="AG64" s="21" t="s">
        <v>38</v>
      </c>
      <c r="AH64" s="122">
        <f>AH65</f>
        <v>251.9</v>
      </c>
      <c r="AI64" s="122">
        <f t="shared" ref="AI64:CT64" si="71">AI65</f>
        <v>251.9</v>
      </c>
      <c r="AJ64" s="122">
        <f t="shared" si="71"/>
        <v>0</v>
      </c>
      <c r="AK64" s="122">
        <f t="shared" si="71"/>
        <v>0</v>
      </c>
      <c r="AL64" s="122">
        <f t="shared" si="71"/>
        <v>0</v>
      </c>
      <c r="AM64" s="122">
        <f t="shared" si="71"/>
        <v>0</v>
      </c>
      <c r="AN64" s="122">
        <f t="shared" si="71"/>
        <v>0</v>
      </c>
      <c r="AO64" s="122">
        <f t="shared" si="71"/>
        <v>0</v>
      </c>
      <c r="AP64" s="122">
        <f t="shared" si="71"/>
        <v>251.9</v>
      </c>
      <c r="AQ64" s="122">
        <f t="shared" si="71"/>
        <v>251.9</v>
      </c>
      <c r="AR64" s="122">
        <f t="shared" si="71"/>
        <v>521.1</v>
      </c>
      <c r="AS64" s="122">
        <f t="shared" si="71"/>
        <v>0</v>
      </c>
      <c r="AT64" s="122">
        <f t="shared" si="71"/>
        <v>0</v>
      </c>
      <c r="AU64" s="122">
        <f t="shared" si="71"/>
        <v>0</v>
      </c>
      <c r="AV64" s="122">
        <f t="shared" si="71"/>
        <v>521.1</v>
      </c>
      <c r="AW64" s="122">
        <f t="shared" si="71"/>
        <v>521.1</v>
      </c>
      <c r="AX64" s="122">
        <f t="shared" si="71"/>
        <v>0</v>
      </c>
      <c r="AY64" s="122">
        <f t="shared" si="71"/>
        <v>0</v>
      </c>
      <c r="AZ64" s="122">
        <f t="shared" si="71"/>
        <v>0</v>
      </c>
      <c r="BA64" s="122">
        <f t="shared" si="71"/>
        <v>521.1</v>
      </c>
      <c r="BB64" s="122">
        <f t="shared" si="71"/>
        <v>521.1</v>
      </c>
      <c r="BC64" s="122">
        <f t="shared" si="71"/>
        <v>0</v>
      </c>
      <c r="BD64" s="122">
        <f t="shared" si="71"/>
        <v>0</v>
      </c>
      <c r="BE64" s="122">
        <f t="shared" si="71"/>
        <v>0</v>
      </c>
      <c r="BF64" s="122">
        <f t="shared" si="71"/>
        <v>521.1</v>
      </c>
      <c r="BG64" s="122">
        <f t="shared" si="71"/>
        <v>521.1</v>
      </c>
      <c r="BH64" s="122">
        <f t="shared" si="71"/>
        <v>0</v>
      </c>
      <c r="BI64" s="122">
        <f t="shared" si="71"/>
        <v>0</v>
      </c>
      <c r="BJ64" s="122">
        <f t="shared" si="71"/>
        <v>0</v>
      </c>
      <c r="BK64" s="122">
        <f t="shared" si="71"/>
        <v>521.1</v>
      </c>
      <c r="BL64" s="122">
        <f>BL65</f>
        <v>251.9</v>
      </c>
      <c r="BM64" s="122">
        <f t="shared" si="71"/>
        <v>251.9</v>
      </c>
      <c r="BN64" s="122">
        <f t="shared" si="71"/>
        <v>0</v>
      </c>
      <c r="BO64" s="122">
        <f t="shared" si="71"/>
        <v>0</v>
      </c>
      <c r="BP64" s="122">
        <f t="shared" si="71"/>
        <v>0</v>
      </c>
      <c r="BQ64" s="122">
        <f t="shared" si="71"/>
        <v>0</v>
      </c>
      <c r="BR64" s="122">
        <f t="shared" si="71"/>
        <v>0</v>
      </c>
      <c r="BS64" s="122">
        <f t="shared" si="71"/>
        <v>0</v>
      </c>
      <c r="BT64" s="122">
        <f t="shared" si="71"/>
        <v>251.9</v>
      </c>
      <c r="BU64" s="122">
        <f t="shared" si="71"/>
        <v>251.9</v>
      </c>
      <c r="BV64" s="122">
        <f t="shared" si="71"/>
        <v>521.1</v>
      </c>
      <c r="BW64" s="122">
        <f t="shared" si="71"/>
        <v>0</v>
      </c>
      <c r="BX64" s="122">
        <f t="shared" si="71"/>
        <v>0</v>
      </c>
      <c r="BY64" s="122">
        <f t="shared" si="71"/>
        <v>0</v>
      </c>
      <c r="BZ64" s="122">
        <f t="shared" si="71"/>
        <v>521.1</v>
      </c>
      <c r="CA64" s="122">
        <f t="shared" si="71"/>
        <v>521.1</v>
      </c>
      <c r="CB64" s="122">
        <f t="shared" si="71"/>
        <v>0</v>
      </c>
      <c r="CC64" s="122">
        <f t="shared" si="71"/>
        <v>0</v>
      </c>
      <c r="CD64" s="122">
        <f t="shared" si="71"/>
        <v>0</v>
      </c>
      <c r="CE64" s="122">
        <f t="shared" si="71"/>
        <v>521.1</v>
      </c>
      <c r="CF64" s="122">
        <f t="shared" si="71"/>
        <v>521.1</v>
      </c>
      <c r="CG64" s="122">
        <f t="shared" si="71"/>
        <v>0</v>
      </c>
      <c r="CH64" s="122">
        <f t="shared" si="71"/>
        <v>0</v>
      </c>
      <c r="CI64" s="122">
        <f t="shared" si="71"/>
        <v>0</v>
      </c>
      <c r="CJ64" s="122">
        <f t="shared" si="71"/>
        <v>521.1</v>
      </c>
      <c r="CK64" s="122">
        <f t="shared" si="71"/>
        <v>521.1</v>
      </c>
      <c r="CL64" s="122">
        <f t="shared" si="71"/>
        <v>0</v>
      </c>
      <c r="CM64" s="122">
        <f t="shared" si="71"/>
        <v>0</v>
      </c>
      <c r="CN64" s="122">
        <f t="shared" si="71"/>
        <v>0</v>
      </c>
      <c r="CO64" s="122">
        <f t="shared" si="71"/>
        <v>521.1</v>
      </c>
      <c r="CP64" s="122">
        <f t="shared" ref="CP64:DS64" si="72">CP65</f>
        <v>251.9</v>
      </c>
      <c r="CQ64" s="122">
        <f t="shared" si="71"/>
        <v>0</v>
      </c>
      <c r="CR64" s="122">
        <f t="shared" si="71"/>
        <v>0</v>
      </c>
      <c r="CS64" s="122">
        <f t="shared" si="72"/>
        <v>0</v>
      </c>
      <c r="CT64" s="122">
        <f t="shared" si="71"/>
        <v>251.9</v>
      </c>
      <c r="CU64" s="122">
        <f t="shared" si="72"/>
        <v>521.1</v>
      </c>
      <c r="CV64" s="122">
        <f t="shared" si="72"/>
        <v>0</v>
      </c>
      <c r="CW64" s="122">
        <f t="shared" si="72"/>
        <v>0</v>
      </c>
      <c r="CX64" s="122">
        <f t="shared" si="72"/>
        <v>0</v>
      </c>
      <c r="CY64" s="122">
        <f t="shared" si="72"/>
        <v>521.1</v>
      </c>
      <c r="CZ64" s="122">
        <f t="shared" si="72"/>
        <v>521.1</v>
      </c>
      <c r="DA64" s="122">
        <f t="shared" si="72"/>
        <v>0</v>
      </c>
      <c r="DB64" s="122">
        <f t="shared" si="72"/>
        <v>0</v>
      </c>
      <c r="DC64" s="122">
        <f t="shared" si="72"/>
        <v>0</v>
      </c>
      <c r="DD64" s="122">
        <f t="shared" si="72"/>
        <v>521.1</v>
      </c>
      <c r="DE64" s="122">
        <f t="shared" si="72"/>
        <v>251.9</v>
      </c>
      <c r="DF64" s="122">
        <f t="shared" si="72"/>
        <v>0</v>
      </c>
      <c r="DG64" s="122">
        <f t="shared" si="72"/>
        <v>0</v>
      </c>
      <c r="DH64" s="122">
        <f t="shared" si="72"/>
        <v>0</v>
      </c>
      <c r="DI64" s="122">
        <f t="shared" si="72"/>
        <v>251.9</v>
      </c>
      <c r="DJ64" s="122">
        <f t="shared" si="72"/>
        <v>521.1</v>
      </c>
      <c r="DK64" s="122">
        <f t="shared" si="72"/>
        <v>0</v>
      </c>
      <c r="DL64" s="122">
        <f t="shared" si="72"/>
        <v>0</v>
      </c>
      <c r="DM64" s="122">
        <f t="shared" si="72"/>
        <v>0</v>
      </c>
      <c r="DN64" s="122">
        <f t="shared" si="72"/>
        <v>521.1</v>
      </c>
      <c r="DO64" s="122">
        <f t="shared" si="72"/>
        <v>521.1</v>
      </c>
      <c r="DP64" s="122">
        <f t="shared" si="72"/>
        <v>0</v>
      </c>
      <c r="DQ64" s="122">
        <f t="shared" si="72"/>
        <v>0</v>
      </c>
      <c r="DR64" s="122">
        <f t="shared" si="72"/>
        <v>0</v>
      </c>
      <c r="DS64" s="122">
        <f t="shared" si="72"/>
        <v>521.1</v>
      </c>
      <c r="DT64" s="360"/>
      <c r="DU64" s="37"/>
      <c r="DV64" s="38"/>
      <c r="DW64" s="38"/>
      <c r="DX64" s="38"/>
    </row>
    <row r="65" spans="1:128" s="44" customFormat="1" ht="123.75">
      <c r="A65" s="173" t="s">
        <v>98</v>
      </c>
      <c r="B65" s="173" t="s">
        <v>186</v>
      </c>
      <c r="C65" s="333" t="s">
        <v>42</v>
      </c>
      <c r="D65" s="333" t="s">
        <v>99</v>
      </c>
      <c r="E65" s="333" t="s">
        <v>44</v>
      </c>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t="s">
        <v>319</v>
      </c>
      <c r="AD65" s="333" t="s">
        <v>276</v>
      </c>
      <c r="AE65" s="333" t="s">
        <v>320</v>
      </c>
      <c r="AF65" s="333" t="s">
        <v>55</v>
      </c>
      <c r="AG65" s="333" t="s">
        <v>56</v>
      </c>
      <c r="AH65" s="351">
        <f>AJ65+AL65+AN65+AP65</f>
        <v>251.9</v>
      </c>
      <c r="AI65" s="351">
        <f>AK65+AM65+AO65+AQ65</f>
        <v>251.9</v>
      </c>
      <c r="AJ65" s="351"/>
      <c r="AK65" s="351"/>
      <c r="AL65" s="351"/>
      <c r="AM65" s="351"/>
      <c r="AN65" s="351"/>
      <c r="AO65" s="351"/>
      <c r="AP65" s="351">
        <v>251.9</v>
      </c>
      <c r="AQ65" s="351">
        <v>251.9</v>
      </c>
      <c r="AR65" s="351">
        <f t="shared" si="67"/>
        <v>521.1</v>
      </c>
      <c r="AS65" s="351"/>
      <c r="AT65" s="351"/>
      <c r="AU65" s="351"/>
      <c r="AV65" s="351">
        <v>521.1</v>
      </c>
      <c r="AW65" s="351">
        <v>521.1</v>
      </c>
      <c r="AX65" s="351"/>
      <c r="AY65" s="351"/>
      <c r="AZ65" s="351"/>
      <c r="BA65" s="351">
        <f t="shared" si="17"/>
        <v>521.1</v>
      </c>
      <c r="BB65" s="351">
        <v>521.1</v>
      </c>
      <c r="BC65" s="351"/>
      <c r="BD65" s="351"/>
      <c r="BE65" s="351"/>
      <c r="BF65" s="351">
        <f t="shared" si="18"/>
        <v>521.1</v>
      </c>
      <c r="BG65" s="351">
        <v>521.1</v>
      </c>
      <c r="BH65" s="351"/>
      <c r="BI65" s="351"/>
      <c r="BJ65" s="351"/>
      <c r="BK65" s="351">
        <f t="shared" si="19"/>
        <v>521.1</v>
      </c>
      <c r="BL65" s="351">
        <f>BN65+BP65+BR65+BT65</f>
        <v>251.9</v>
      </c>
      <c r="BM65" s="351">
        <f>BO65+BQ65+BS65+BU65</f>
        <v>251.9</v>
      </c>
      <c r="BN65" s="351"/>
      <c r="BO65" s="351"/>
      <c r="BP65" s="351"/>
      <c r="BQ65" s="351"/>
      <c r="BR65" s="351"/>
      <c r="BS65" s="351"/>
      <c r="BT65" s="351">
        <v>251.9</v>
      </c>
      <c r="BU65" s="351">
        <v>251.9</v>
      </c>
      <c r="BV65" s="351">
        <f t="shared" ref="BV65" si="73">BW65+BX65+BY65+BZ65</f>
        <v>521.1</v>
      </c>
      <c r="BW65" s="351"/>
      <c r="BX65" s="351"/>
      <c r="BY65" s="351"/>
      <c r="BZ65" s="351">
        <v>521.1</v>
      </c>
      <c r="CA65" s="351">
        <v>521.1</v>
      </c>
      <c r="CB65" s="351"/>
      <c r="CC65" s="351"/>
      <c r="CD65" s="351"/>
      <c r="CE65" s="351">
        <f t="shared" ref="CE65" si="74">CA65-CB65-CC65-CD65</f>
        <v>521.1</v>
      </c>
      <c r="CF65" s="351">
        <v>521.1</v>
      </c>
      <c r="CG65" s="351"/>
      <c r="CH65" s="351"/>
      <c r="CI65" s="351"/>
      <c r="CJ65" s="351">
        <f t="shared" ref="CJ65" si="75">CF65-CG65-CH65-CI65</f>
        <v>521.1</v>
      </c>
      <c r="CK65" s="351">
        <v>521.1</v>
      </c>
      <c r="CL65" s="351"/>
      <c r="CM65" s="351"/>
      <c r="CN65" s="351"/>
      <c r="CO65" s="351">
        <f t="shared" ref="CO65" si="76">CK65-CL65-CM65-CN65</f>
        <v>521.1</v>
      </c>
      <c r="CP65" s="351">
        <f>CQ65+CR65+CS65+CT65</f>
        <v>251.9</v>
      </c>
      <c r="CQ65" s="351"/>
      <c r="CR65" s="351"/>
      <c r="CS65" s="351">
        <f t="shared" ref="CS65" si="77">AO65</f>
        <v>0</v>
      </c>
      <c r="CT65" s="351">
        <v>251.9</v>
      </c>
      <c r="CU65" s="351">
        <f t="shared" ref="CU65" si="78">AR65</f>
        <v>521.1</v>
      </c>
      <c r="CV65" s="351">
        <f t="shared" ref="CV65" si="79">AS65</f>
        <v>0</v>
      </c>
      <c r="CW65" s="351">
        <f t="shared" ref="CW65" si="80">AT65</f>
        <v>0</v>
      </c>
      <c r="CX65" s="351">
        <f t="shared" ref="CX65" si="81">AU65</f>
        <v>0</v>
      </c>
      <c r="CY65" s="351">
        <f t="shared" ref="CY65" si="82">AV65</f>
        <v>521.1</v>
      </c>
      <c r="CZ65" s="351">
        <f t="shared" ref="CZ65" si="83">AW65</f>
        <v>521.1</v>
      </c>
      <c r="DA65" s="351">
        <f t="shared" ref="DA65" si="84">AX65</f>
        <v>0</v>
      </c>
      <c r="DB65" s="351">
        <f t="shared" ref="DB65" si="85">AY65</f>
        <v>0</v>
      </c>
      <c r="DC65" s="351">
        <f t="shared" ref="DC65" si="86">AZ65</f>
        <v>0</v>
      </c>
      <c r="DD65" s="351">
        <f t="shared" ref="DD65" si="87">BA65</f>
        <v>521.1</v>
      </c>
      <c r="DE65" s="351">
        <f>DF65+DG65+DH65+DI65</f>
        <v>251.9</v>
      </c>
      <c r="DF65" s="351"/>
      <c r="DG65" s="351"/>
      <c r="DH65" s="351">
        <f t="shared" ref="DH65" si="88">BS65</f>
        <v>0</v>
      </c>
      <c r="DI65" s="351">
        <v>251.9</v>
      </c>
      <c r="DJ65" s="351">
        <f t="shared" ref="DJ65" si="89">BV65</f>
        <v>521.1</v>
      </c>
      <c r="DK65" s="351">
        <f t="shared" ref="DK65" si="90">BW65</f>
        <v>0</v>
      </c>
      <c r="DL65" s="351">
        <f t="shared" ref="DL65" si="91">BX65</f>
        <v>0</v>
      </c>
      <c r="DM65" s="351">
        <f t="shared" ref="DM65" si="92">BY65</f>
        <v>0</v>
      </c>
      <c r="DN65" s="351">
        <f t="shared" ref="DN65" si="93">BZ65</f>
        <v>521.1</v>
      </c>
      <c r="DO65" s="351">
        <f t="shared" ref="DO65" si="94">CA65</f>
        <v>521.1</v>
      </c>
      <c r="DP65" s="351">
        <f t="shared" ref="DP65" si="95">CB65</f>
        <v>0</v>
      </c>
      <c r="DQ65" s="351">
        <f t="shared" ref="DQ65" si="96">CC65</f>
        <v>0</v>
      </c>
      <c r="DR65" s="351">
        <f t="shared" ref="DR65" si="97">CD65</f>
        <v>0</v>
      </c>
      <c r="DS65" s="351">
        <f t="shared" ref="DS65" si="98">CE65</f>
        <v>521.1</v>
      </c>
      <c r="DT65" s="333" t="s">
        <v>46</v>
      </c>
      <c r="DU65" s="110"/>
      <c r="DV65" s="111"/>
      <c r="DW65" s="111"/>
      <c r="DX65" s="111"/>
    </row>
    <row r="66" spans="1:128" s="44" customFormat="1" ht="25.5">
      <c r="A66" s="174"/>
      <c r="B66" s="174"/>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t="s">
        <v>367</v>
      </c>
      <c r="AD66" s="334" t="s">
        <v>276</v>
      </c>
      <c r="AE66" s="334" t="s">
        <v>368</v>
      </c>
      <c r="AF66" s="334"/>
      <c r="AG66" s="334"/>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c r="CF66" s="352"/>
      <c r="CG66" s="352"/>
      <c r="CH66" s="352"/>
      <c r="CI66" s="352"/>
      <c r="CJ66" s="352"/>
      <c r="CK66" s="352"/>
      <c r="CL66" s="352"/>
      <c r="CM66" s="352"/>
      <c r="CN66" s="352"/>
      <c r="CO66" s="352"/>
      <c r="CP66" s="352"/>
      <c r="CQ66" s="352"/>
      <c r="CR66" s="352"/>
      <c r="CS66" s="352"/>
      <c r="CT66" s="352"/>
      <c r="CU66" s="352"/>
      <c r="CV66" s="352"/>
      <c r="CW66" s="352"/>
      <c r="CX66" s="352"/>
      <c r="CY66" s="352"/>
      <c r="CZ66" s="352"/>
      <c r="DA66" s="352"/>
      <c r="DB66" s="352"/>
      <c r="DC66" s="352"/>
      <c r="DD66" s="352"/>
      <c r="DE66" s="352"/>
      <c r="DF66" s="352"/>
      <c r="DG66" s="352"/>
      <c r="DH66" s="352"/>
      <c r="DI66" s="352"/>
      <c r="DJ66" s="352"/>
      <c r="DK66" s="352"/>
      <c r="DL66" s="352"/>
      <c r="DM66" s="352"/>
      <c r="DN66" s="352"/>
      <c r="DO66" s="352"/>
      <c r="DP66" s="352"/>
      <c r="DQ66" s="352"/>
      <c r="DR66" s="352"/>
      <c r="DS66" s="352"/>
      <c r="DT66" s="334"/>
      <c r="DU66" s="110"/>
      <c r="DV66" s="111"/>
      <c r="DW66" s="111"/>
      <c r="DX66" s="111"/>
    </row>
    <row r="67" spans="1:128" ht="112.5">
      <c r="A67" s="302" t="s">
        <v>100</v>
      </c>
      <c r="B67" s="17" t="s">
        <v>155</v>
      </c>
      <c r="C67" s="18" t="s">
        <v>38</v>
      </c>
      <c r="D67" s="18" t="s">
        <v>38</v>
      </c>
      <c r="E67" s="18" t="s">
        <v>38</v>
      </c>
      <c r="F67" s="18" t="s">
        <v>38</v>
      </c>
      <c r="G67" s="18" t="s">
        <v>38</v>
      </c>
      <c r="H67" s="18" t="s">
        <v>38</v>
      </c>
      <c r="I67" s="18" t="s">
        <v>38</v>
      </c>
      <c r="J67" s="18" t="s">
        <v>38</v>
      </c>
      <c r="K67" s="18" t="s">
        <v>38</v>
      </c>
      <c r="L67" s="18" t="s">
        <v>38</v>
      </c>
      <c r="M67" s="18" t="s">
        <v>38</v>
      </c>
      <c r="N67" s="18" t="s">
        <v>38</v>
      </c>
      <c r="O67" s="18" t="s">
        <v>38</v>
      </c>
      <c r="P67" s="18" t="s">
        <v>38</v>
      </c>
      <c r="Q67" s="18" t="s">
        <v>38</v>
      </c>
      <c r="R67" s="18" t="s">
        <v>38</v>
      </c>
      <c r="S67" s="18" t="s">
        <v>38</v>
      </c>
      <c r="T67" s="18" t="s">
        <v>38</v>
      </c>
      <c r="U67" s="18" t="s">
        <v>38</v>
      </c>
      <c r="V67" s="18" t="s">
        <v>38</v>
      </c>
      <c r="W67" s="18" t="s">
        <v>38</v>
      </c>
      <c r="X67" s="18" t="s">
        <v>38</v>
      </c>
      <c r="Y67" s="18" t="s">
        <v>38</v>
      </c>
      <c r="Z67" s="18" t="s">
        <v>38</v>
      </c>
      <c r="AA67" s="18" t="s">
        <v>38</v>
      </c>
      <c r="AB67" s="18" t="s">
        <v>38</v>
      </c>
      <c r="AC67" s="18" t="s">
        <v>38</v>
      </c>
      <c r="AD67" s="18" t="s">
        <v>38</v>
      </c>
      <c r="AE67" s="18" t="s">
        <v>38</v>
      </c>
      <c r="AF67" s="18" t="s">
        <v>38</v>
      </c>
      <c r="AG67" s="18" t="s">
        <v>38</v>
      </c>
      <c r="AH67" s="131">
        <f>AH68+AH70+AH75+AH76+AH77+AH80+AH82+AH83+AH79</f>
        <v>18386.499999999996</v>
      </c>
      <c r="AI67" s="131">
        <f t="shared" ref="AI67:CT67" si="99">AI68+AI70+AI75+AI76+AI77+AI80+AI82+AI83+AI79</f>
        <v>17748.599999999995</v>
      </c>
      <c r="AJ67" s="131">
        <f t="shared" si="99"/>
        <v>0</v>
      </c>
      <c r="AK67" s="131">
        <f t="shared" si="99"/>
        <v>0</v>
      </c>
      <c r="AL67" s="131">
        <f t="shared" si="99"/>
        <v>0</v>
      </c>
      <c r="AM67" s="131">
        <f t="shared" si="99"/>
        <v>0</v>
      </c>
      <c r="AN67" s="131">
        <f t="shared" si="99"/>
        <v>0</v>
      </c>
      <c r="AO67" s="131">
        <f t="shared" si="99"/>
        <v>0</v>
      </c>
      <c r="AP67" s="131">
        <f t="shared" si="99"/>
        <v>18386.499999999996</v>
      </c>
      <c r="AQ67" s="131">
        <f t="shared" si="99"/>
        <v>17748.599999999995</v>
      </c>
      <c r="AR67" s="131">
        <f t="shared" si="99"/>
        <v>21008.199999999997</v>
      </c>
      <c r="AS67" s="131">
        <f t="shared" si="99"/>
        <v>0</v>
      </c>
      <c r="AT67" s="131">
        <f t="shared" si="99"/>
        <v>0</v>
      </c>
      <c r="AU67" s="131">
        <f t="shared" si="99"/>
        <v>0</v>
      </c>
      <c r="AV67" s="131">
        <f t="shared" si="99"/>
        <v>21008.199999999997</v>
      </c>
      <c r="AW67" s="131">
        <f t="shared" si="99"/>
        <v>21162.400000000001</v>
      </c>
      <c r="AX67" s="131">
        <f t="shared" si="99"/>
        <v>0</v>
      </c>
      <c r="AY67" s="131">
        <f t="shared" si="99"/>
        <v>0</v>
      </c>
      <c r="AZ67" s="131">
        <f t="shared" si="99"/>
        <v>0</v>
      </c>
      <c r="BA67" s="131">
        <f t="shared" si="99"/>
        <v>21162.400000000001</v>
      </c>
      <c r="BB67" s="131">
        <f t="shared" si="99"/>
        <v>22150.399999999998</v>
      </c>
      <c r="BC67" s="131">
        <f t="shared" si="99"/>
        <v>0</v>
      </c>
      <c r="BD67" s="131">
        <f t="shared" si="99"/>
        <v>0</v>
      </c>
      <c r="BE67" s="131">
        <f t="shared" si="99"/>
        <v>0</v>
      </c>
      <c r="BF67" s="131">
        <f t="shared" si="99"/>
        <v>22150.399999999998</v>
      </c>
      <c r="BG67" s="131">
        <f t="shared" si="99"/>
        <v>23038.100000000002</v>
      </c>
      <c r="BH67" s="131">
        <f t="shared" si="99"/>
        <v>0</v>
      </c>
      <c r="BI67" s="131">
        <f t="shared" si="99"/>
        <v>0</v>
      </c>
      <c r="BJ67" s="131">
        <f t="shared" si="99"/>
        <v>0</v>
      </c>
      <c r="BK67" s="131">
        <f t="shared" si="99"/>
        <v>23038.100000000002</v>
      </c>
      <c r="BL67" s="131">
        <f t="shared" si="99"/>
        <v>18068.499999999996</v>
      </c>
      <c r="BM67" s="131">
        <f t="shared" si="99"/>
        <v>17506.499999999996</v>
      </c>
      <c r="BN67" s="131">
        <f t="shared" si="99"/>
        <v>0</v>
      </c>
      <c r="BO67" s="131">
        <f t="shared" si="99"/>
        <v>0</v>
      </c>
      <c r="BP67" s="131">
        <f t="shared" si="99"/>
        <v>0</v>
      </c>
      <c r="BQ67" s="131">
        <f t="shared" si="99"/>
        <v>0</v>
      </c>
      <c r="BR67" s="131">
        <f t="shared" si="99"/>
        <v>0</v>
      </c>
      <c r="BS67" s="131">
        <f t="shared" si="99"/>
        <v>0</v>
      </c>
      <c r="BT67" s="131">
        <f t="shared" si="99"/>
        <v>18068.499999999996</v>
      </c>
      <c r="BU67" s="131">
        <f t="shared" si="99"/>
        <v>17506.499999999996</v>
      </c>
      <c r="BV67" s="131">
        <f t="shared" si="99"/>
        <v>20708.199999999997</v>
      </c>
      <c r="BW67" s="131">
        <f t="shared" si="99"/>
        <v>0</v>
      </c>
      <c r="BX67" s="131">
        <f t="shared" si="99"/>
        <v>0</v>
      </c>
      <c r="BY67" s="131">
        <f t="shared" si="99"/>
        <v>0</v>
      </c>
      <c r="BZ67" s="131">
        <f t="shared" si="99"/>
        <v>20708.199999999997</v>
      </c>
      <c r="CA67" s="131">
        <f t="shared" si="99"/>
        <v>20857.400000000001</v>
      </c>
      <c r="CB67" s="131">
        <f t="shared" si="99"/>
        <v>0</v>
      </c>
      <c r="CC67" s="131">
        <f t="shared" si="99"/>
        <v>0</v>
      </c>
      <c r="CD67" s="131">
        <f t="shared" si="99"/>
        <v>0</v>
      </c>
      <c r="CE67" s="131">
        <f t="shared" si="99"/>
        <v>20857.400000000001</v>
      </c>
      <c r="CF67" s="131">
        <f t="shared" si="99"/>
        <v>21840.1</v>
      </c>
      <c r="CG67" s="131">
        <f t="shared" si="99"/>
        <v>0</v>
      </c>
      <c r="CH67" s="131">
        <f t="shared" si="99"/>
        <v>0</v>
      </c>
      <c r="CI67" s="131">
        <f t="shared" si="99"/>
        <v>0</v>
      </c>
      <c r="CJ67" s="131">
        <f t="shared" si="99"/>
        <v>21840.1</v>
      </c>
      <c r="CK67" s="131">
        <f t="shared" si="99"/>
        <v>22727.8</v>
      </c>
      <c r="CL67" s="131">
        <f t="shared" si="99"/>
        <v>0</v>
      </c>
      <c r="CM67" s="131">
        <f t="shared" si="99"/>
        <v>0</v>
      </c>
      <c r="CN67" s="131">
        <f t="shared" si="99"/>
        <v>0</v>
      </c>
      <c r="CO67" s="131">
        <f t="shared" si="99"/>
        <v>22727.8</v>
      </c>
      <c r="CP67" s="131">
        <f t="shared" si="99"/>
        <v>17748.599999999995</v>
      </c>
      <c r="CQ67" s="131">
        <f t="shared" si="99"/>
        <v>0</v>
      </c>
      <c r="CR67" s="131">
        <f t="shared" si="99"/>
        <v>0</v>
      </c>
      <c r="CS67" s="131">
        <f t="shared" si="99"/>
        <v>0</v>
      </c>
      <c r="CT67" s="131">
        <f t="shared" si="99"/>
        <v>17748.599999999995</v>
      </c>
      <c r="CU67" s="131">
        <f t="shared" ref="CU67:DS67" si="100">CU68+CU70+CU75+CU76+CU77+CU80+CU82+CU83+CU79</f>
        <v>21008.199999999997</v>
      </c>
      <c r="CV67" s="131">
        <f t="shared" si="100"/>
        <v>0</v>
      </c>
      <c r="CW67" s="131">
        <f t="shared" si="100"/>
        <v>0</v>
      </c>
      <c r="CX67" s="131">
        <f t="shared" si="100"/>
        <v>0</v>
      </c>
      <c r="CY67" s="131">
        <f t="shared" si="100"/>
        <v>21008.199999999997</v>
      </c>
      <c r="CZ67" s="131">
        <f t="shared" si="100"/>
        <v>21162.400000000001</v>
      </c>
      <c r="DA67" s="131">
        <f t="shared" si="100"/>
        <v>0</v>
      </c>
      <c r="DB67" s="131">
        <f t="shared" si="100"/>
        <v>0</v>
      </c>
      <c r="DC67" s="131">
        <f t="shared" si="100"/>
        <v>0</v>
      </c>
      <c r="DD67" s="131">
        <f t="shared" si="100"/>
        <v>21162.400000000001</v>
      </c>
      <c r="DE67" s="131">
        <f t="shared" si="100"/>
        <v>17506.499999999996</v>
      </c>
      <c r="DF67" s="131">
        <f t="shared" si="100"/>
        <v>0</v>
      </c>
      <c r="DG67" s="131">
        <f t="shared" si="100"/>
        <v>0</v>
      </c>
      <c r="DH67" s="131">
        <f t="shared" si="100"/>
        <v>0</v>
      </c>
      <c r="DI67" s="131">
        <f t="shared" si="100"/>
        <v>17506.499999999996</v>
      </c>
      <c r="DJ67" s="131">
        <f t="shared" si="100"/>
        <v>20708.199999999997</v>
      </c>
      <c r="DK67" s="131">
        <f t="shared" si="100"/>
        <v>0</v>
      </c>
      <c r="DL67" s="131">
        <f t="shared" si="100"/>
        <v>0</v>
      </c>
      <c r="DM67" s="131">
        <f t="shared" si="100"/>
        <v>0</v>
      </c>
      <c r="DN67" s="131">
        <f t="shared" si="100"/>
        <v>20708.199999999997</v>
      </c>
      <c r="DO67" s="131">
        <f t="shared" si="100"/>
        <v>20857.400000000001</v>
      </c>
      <c r="DP67" s="131">
        <f t="shared" si="100"/>
        <v>0</v>
      </c>
      <c r="DQ67" s="131">
        <f t="shared" si="100"/>
        <v>0</v>
      </c>
      <c r="DR67" s="131">
        <f t="shared" si="100"/>
        <v>0</v>
      </c>
      <c r="DS67" s="131">
        <f t="shared" si="100"/>
        <v>20857.400000000001</v>
      </c>
      <c r="DT67" s="367"/>
      <c r="DU67" s="37"/>
      <c r="DV67" s="38"/>
      <c r="DW67" s="38"/>
      <c r="DX67" s="38"/>
    </row>
    <row r="68" spans="1:128" s="44" customFormat="1" ht="142.5" customHeight="1">
      <c r="A68" s="173" t="s">
        <v>188</v>
      </c>
      <c r="B68" s="172" t="s">
        <v>156</v>
      </c>
      <c r="C68" s="106" t="s">
        <v>42</v>
      </c>
      <c r="D68" s="107" t="s">
        <v>101</v>
      </c>
      <c r="E68" s="107" t="s">
        <v>44</v>
      </c>
      <c r="F68" s="107"/>
      <c r="G68" s="107"/>
      <c r="H68" s="107"/>
      <c r="I68" s="107"/>
      <c r="J68" s="107"/>
      <c r="K68" s="107"/>
      <c r="L68" s="107"/>
      <c r="M68" s="107"/>
      <c r="N68" s="107"/>
      <c r="O68" s="107"/>
      <c r="P68" s="107"/>
      <c r="Q68" s="107"/>
      <c r="R68" s="107"/>
      <c r="S68" s="107"/>
      <c r="T68" s="107"/>
      <c r="U68" s="107"/>
      <c r="V68" s="107"/>
      <c r="W68" s="107" t="s">
        <v>102</v>
      </c>
      <c r="X68" s="107" t="s">
        <v>60</v>
      </c>
      <c r="Y68" s="107" t="s">
        <v>103</v>
      </c>
      <c r="Z68" s="107" t="s">
        <v>104</v>
      </c>
      <c r="AA68" s="107" t="s">
        <v>105</v>
      </c>
      <c r="AB68" s="107" t="s">
        <v>106</v>
      </c>
      <c r="AC68" s="171" t="s">
        <v>321</v>
      </c>
      <c r="AD68" s="171" t="s">
        <v>276</v>
      </c>
      <c r="AE68" s="171" t="s">
        <v>322</v>
      </c>
      <c r="AF68" s="107" t="s">
        <v>24</v>
      </c>
      <c r="AG68" s="108" t="s">
        <v>159</v>
      </c>
      <c r="AH68" s="128">
        <f>AJ68+AL68+AN68+AP68</f>
        <v>4029.1</v>
      </c>
      <c r="AI68" s="128">
        <f>AK68+AM68+AO68+AQ68</f>
        <v>3781</v>
      </c>
      <c r="AJ68" s="129"/>
      <c r="AK68" s="129"/>
      <c r="AL68" s="129"/>
      <c r="AM68" s="129"/>
      <c r="AN68" s="129"/>
      <c r="AO68" s="129"/>
      <c r="AP68" s="129">
        <v>4029.1</v>
      </c>
      <c r="AQ68" s="129">
        <v>3781</v>
      </c>
      <c r="AR68" s="129">
        <f t="shared" si="67"/>
        <v>4140.6000000000004</v>
      </c>
      <c r="AS68" s="130"/>
      <c r="AT68" s="130"/>
      <c r="AU68" s="130"/>
      <c r="AV68" s="129">
        <v>4140.6000000000004</v>
      </c>
      <c r="AW68" s="130">
        <v>4283</v>
      </c>
      <c r="AX68" s="130"/>
      <c r="AY68" s="130"/>
      <c r="AZ68" s="130"/>
      <c r="BA68" s="129">
        <f t="shared" si="17"/>
        <v>4283</v>
      </c>
      <c r="BB68" s="130">
        <v>4499.8</v>
      </c>
      <c r="BC68" s="130"/>
      <c r="BD68" s="130"/>
      <c r="BE68" s="130"/>
      <c r="BF68" s="129">
        <f t="shared" si="18"/>
        <v>4499.8</v>
      </c>
      <c r="BG68" s="130">
        <v>4623.8</v>
      </c>
      <c r="BH68" s="130"/>
      <c r="BI68" s="130"/>
      <c r="BJ68" s="130"/>
      <c r="BK68" s="129">
        <f t="shared" si="19"/>
        <v>4623.8</v>
      </c>
      <c r="BL68" s="128">
        <f>BN68+BP68+BR68+BT68</f>
        <v>3829.1</v>
      </c>
      <c r="BM68" s="128">
        <f>BO68+BQ68+BS68+BU68</f>
        <v>3617.7</v>
      </c>
      <c r="BN68" s="129"/>
      <c r="BO68" s="129"/>
      <c r="BP68" s="129"/>
      <c r="BQ68" s="129"/>
      <c r="BR68" s="129"/>
      <c r="BS68" s="129"/>
      <c r="BT68" s="129">
        <f>4029.1-200</f>
        <v>3829.1</v>
      </c>
      <c r="BU68" s="129">
        <f>3781-163.3</f>
        <v>3617.7</v>
      </c>
      <c r="BV68" s="129">
        <f t="shared" ref="BV68:BV75" si="101">BW68+BX68+BY68+BZ68</f>
        <v>3940.6000000000004</v>
      </c>
      <c r="BW68" s="130"/>
      <c r="BX68" s="130"/>
      <c r="BY68" s="130"/>
      <c r="BZ68" s="129">
        <f>4140.6-200</f>
        <v>3940.6000000000004</v>
      </c>
      <c r="CA68" s="130">
        <f>4283-200</f>
        <v>4083</v>
      </c>
      <c r="CB68" s="130"/>
      <c r="CC68" s="130"/>
      <c r="CD68" s="130"/>
      <c r="CE68" s="129">
        <f t="shared" ref="CE68:CE82" si="102">CA68-CB68-CC68-CD68</f>
        <v>4083</v>
      </c>
      <c r="CF68" s="130">
        <f>4499.8-200</f>
        <v>4299.8</v>
      </c>
      <c r="CG68" s="130"/>
      <c r="CH68" s="130"/>
      <c r="CI68" s="130"/>
      <c r="CJ68" s="129">
        <f t="shared" ref="CJ68:CJ82" si="103">CF68-CG68-CH68-CI68</f>
        <v>4299.8</v>
      </c>
      <c r="CK68" s="130">
        <f>4623.8-200</f>
        <v>4423.8</v>
      </c>
      <c r="CL68" s="130"/>
      <c r="CM68" s="130"/>
      <c r="CN68" s="130"/>
      <c r="CO68" s="129">
        <f t="shared" ref="CO68:CO82" si="104">CK68-CL68-CM68-CN68</f>
        <v>4423.8</v>
      </c>
      <c r="CP68" s="129">
        <f t="shared" ref="CP68:CP82" si="105">CQ68+CR68+CS68+CT68</f>
        <v>3781</v>
      </c>
      <c r="CQ68" s="129"/>
      <c r="CR68" s="129"/>
      <c r="CS68" s="129">
        <f t="shared" ref="CS68:CS82" si="106">AO68</f>
        <v>0</v>
      </c>
      <c r="CT68" s="129">
        <v>3781</v>
      </c>
      <c r="CU68" s="129">
        <f t="shared" ref="CU68:CU82" si="107">AR68</f>
        <v>4140.6000000000004</v>
      </c>
      <c r="CV68" s="129">
        <f t="shared" ref="CV68:CV82" si="108">AS68</f>
        <v>0</v>
      </c>
      <c r="CW68" s="129">
        <f t="shared" ref="CW68:CW82" si="109">AT68</f>
        <v>0</v>
      </c>
      <c r="CX68" s="129">
        <f t="shared" ref="CX68:CX82" si="110">AU68</f>
        <v>0</v>
      </c>
      <c r="CY68" s="129">
        <f t="shared" ref="CY68:CY82" si="111">AV68</f>
        <v>4140.6000000000004</v>
      </c>
      <c r="CZ68" s="129">
        <f t="shared" ref="CZ68:CZ82" si="112">AW68</f>
        <v>4283</v>
      </c>
      <c r="DA68" s="129">
        <f t="shared" ref="DA68:DA82" si="113">AX68</f>
        <v>0</v>
      </c>
      <c r="DB68" s="129">
        <f t="shared" ref="DB68:DB82" si="114">AY68</f>
        <v>0</v>
      </c>
      <c r="DC68" s="129">
        <f t="shared" ref="DC68:DC82" si="115">AZ68</f>
        <v>0</v>
      </c>
      <c r="DD68" s="129">
        <f t="shared" ref="DD68:DD82" si="116">BA68</f>
        <v>4283</v>
      </c>
      <c r="DE68" s="129">
        <f t="shared" ref="DE68:DE82" si="117">DF68+DG68+DH68+DI68</f>
        <v>3617.7</v>
      </c>
      <c r="DF68" s="129"/>
      <c r="DG68" s="129"/>
      <c r="DH68" s="129">
        <f t="shared" ref="DH68:DH82" si="118">BS68</f>
        <v>0</v>
      </c>
      <c r="DI68" s="129">
        <f>3781-163.3</f>
        <v>3617.7</v>
      </c>
      <c r="DJ68" s="130">
        <f t="shared" ref="DJ68:DJ82" si="119">BV68</f>
        <v>3940.6000000000004</v>
      </c>
      <c r="DK68" s="130">
        <f t="shared" ref="DK68:DK82" si="120">BW68</f>
        <v>0</v>
      </c>
      <c r="DL68" s="130">
        <f t="shared" ref="DL68:DL82" si="121">BX68</f>
        <v>0</v>
      </c>
      <c r="DM68" s="130">
        <f t="shared" ref="DM68:DM82" si="122">BY68</f>
        <v>0</v>
      </c>
      <c r="DN68" s="130">
        <f t="shared" ref="DN68:DN82" si="123">BZ68</f>
        <v>3940.6000000000004</v>
      </c>
      <c r="DO68" s="129">
        <f t="shared" ref="DO68:DO82" si="124">CA68</f>
        <v>4083</v>
      </c>
      <c r="DP68" s="129">
        <f t="shared" ref="DP68:DP82" si="125">CB68</f>
        <v>0</v>
      </c>
      <c r="DQ68" s="129">
        <f t="shared" ref="DQ68:DQ82" si="126">CC68</f>
        <v>0</v>
      </c>
      <c r="DR68" s="129">
        <f t="shared" ref="DR68:DR82" si="127">CD68</f>
        <v>0</v>
      </c>
      <c r="DS68" s="129">
        <f t="shared" ref="DS68:DS82" si="128">CE68</f>
        <v>4083</v>
      </c>
      <c r="DT68" s="109" t="s">
        <v>50</v>
      </c>
      <c r="DU68" s="110"/>
      <c r="DV68" s="111"/>
      <c r="DW68" s="111"/>
      <c r="DX68" s="111"/>
    </row>
    <row r="69" spans="1:128" s="44" customFormat="1" ht="142.5" customHeight="1">
      <c r="A69" s="175"/>
      <c r="B69" s="172"/>
      <c r="C69" s="106"/>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64" t="s">
        <v>302</v>
      </c>
      <c r="AD69" s="165" t="s">
        <v>276</v>
      </c>
      <c r="AE69" s="165" t="s">
        <v>303</v>
      </c>
      <c r="AF69" s="107"/>
      <c r="AG69" s="108"/>
      <c r="AH69" s="128"/>
      <c r="AI69" s="128"/>
      <c r="AJ69" s="129"/>
      <c r="AK69" s="129"/>
      <c r="AL69" s="129"/>
      <c r="AM69" s="129"/>
      <c r="AN69" s="129"/>
      <c r="AO69" s="129"/>
      <c r="AP69" s="129"/>
      <c r="AQ69" s="129"/>
      <c r="AR69" s="129"/>
      <c r="AS69" s="130"/>
      <c r="AT69" s="130"/>
      <c r="AU69" s="130"/>
      <c r="AV69" s="129"/>
      <c r="AW69" s="130"/>
      <c r="AX69" s="130"/>
      <c r="AY69" s="130"/>
      <c r="AZ69" s="130"/>
      <c r="BA69" s="129"/>
      <c r="BB69" s="130"/>
      <c r="BC69" s="130"/>
      <c r="BD69" s="130"/>
      <c r="BE69" s="130"/>
      <c r="BF69" s="129"/>
      <c r="BG69" s="130"/>
      <c r="BH69" s="130"/>
      <c r="BI69" s="130"/>
      <c r="BJ69" s="130"/>
      <c r="BK69" s="129"/>
      <c r="BL69" s="128"/>
      <c r="BM69" s="128"/>
      <c r="BN69" s="129"/>
      <c r="BO69" s="129"/>
      <c r="BP69" s="129"/>
      <c r="BQ69" s="129"/>
      <c r="BR69" s="129"/>
      <c r="BS69" s="129"/>
      <c r="BT69" s="129"/>
      <c r="BU69" s="129"/>
      <c r="BV69" s="129"/>
      <c r="BW69" s="130"/>
      <c r="BX69" s="130"/>
      <c r="BY69" s="130"/>
      <c r="BZ69" s="129"/>
      <c r="CA69" s="130"/>
      <c r="CB69" s="130"/>
      <c r="CC69" s="130"/>
      <c r="CD69" s="130"/>
      <c r="CE69" s="129"/>
      <c r="CF69" s="130"/>
      <c r="CG69" s="130"/>
      <c r="CH69" s="130"/>
      <c r="CI69" s="130"/>
      <c r="CJ69" s="129"/>
      <c r="CK69" s="130"/>
      <c r="CL69" s="130"/>
      <c r="CM69" s="130"/>
      <c r="CN69" s="130"/>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30"/>
      <c r="DK69" s="130"/>
      <c r="DL69" s="130"/>
      <c r="DM69" s="130"/>
      <c r="DN69" s="130"/>
      <c r="DO69" s="129"/>
      <c r="DP69" s="129"/>
      <c r="DQ69" s="129"/>
      <c r="DR69" s="129"/>
      <c r="DS69" s="129"/>
      <c r="DT69" s="109"/>
      <c r="DU69" s="110"/>
      <c r="DV69" s="111"/>
      <c r="DW69" s="111"/>
      <c r="DX69" s="111"/>
    </row>
    <row r="70" spans="1:128" s="44" customFormat="1" ht="63.75">
      <c r="A70" s="173" t="s">
        <v>189</v>
      </c>
      <c r="B70" s="173" t="s">
        <v>187</v>
      </c>
      <c r="C70" s="333" t="s">
        <v>107</v>
      </c>
      <c r="D70" s="333" t="s">
        <v>101</v>
      </c>
      <c r="E70" s="333" t="s">
        <v>108</v>
      </c>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t="s">
        <v>323</v>
      </c>
      <c r="AD70" s="333"/>
      <c r="AE70" s="333" t="s">
        <v>324</v>
      </c>
      <c r="AF70" s="333" t="s">
        <v>24</v>
      </c>
      <c r="AG70" s="333" t="s">
        <v>160</v>
      </c>
      <c r="AH70" s="351">
        <f>AJ70+AL70+AN70+AP70</f>
        <v>6557.3</v>
      </c>
      <c r="AI70" s="351">
        <f>AK70+AM70+AO70+AQ70</f>
        <v>6521.5</v>
      </c>
      <c r="AJ70" s="351"/>
      <c r="AK70" s="351"/>
      <c r="AL70" s="351"/>
      <c r="AM70" s="351"/>
      <c r="AN70" s="351"/>
      <c r="AO70" s="351"/>
      <c r="AP70" s="351">
        <v>6557.3</v>
      </c>
      <c r="AQ70" s="351">
        <v>6521.5</v>
      </c>
      <c r="AR70" s="351">
        <f t="shared" si="67"/>
        <v>7686.4</v>
      </c>
      <c r="AS70" s="351"/>
      <c r="AT70" s="351"/>
      <c r="AU70" s="351"/>
      <c r="AV70" s="351">
        <v>7686.4</v>
      </c>
      <c r="AW70" s="351">
        <v>7993.8</v>
      </c>
      <c r="AX70" s="351"/>
      <c r="AY70" s="351"/>
      <c r="AZ70" s="351"/>
      <c r="BA70" s="351">
        <f t="shared" si="17"/>
        <v>7993.8</v>
      </c>
      <c r="BB70" s="351">
        <v>8313.6</v>
      </c>
      <c r="BC70" s="351"/>
      <c r="BD70" s="351"/>
      <c r="BE70" s="351"/>
      <c r="BF70" s="351">
        <f t="shared" si="18"/>
        <v>8313.6</v>
      </c>
      <c r="BG70" s="351">
        <v>8646.1</v>
      </c>
      <c r="BH70" s="351"/>
      <c r="BI70" s="351"/>
      <c r="BJ70" s="351"/>
      <c r="BK70" s="351">
        <f t="shared" si="19"/>
        <v>8646.1</v>
      </c>
      <c r="BL70" s="351">
        <f>BN70+BP70+BR70+BT70</f>
        <v>6557.3</v>
      </c>
      <c r="BM70" s="351">
        <f>BO70+BQ70+BS70+BU70</f>
        <v>6521.5</v>
      </c>
      <c r="BN70" s="351"/>
      <c r="BO70" s="351"/>
      <c r="BP70" s="351"/>
      <c r="BQ70" s="351"/>
      <c r="BR70" s="351"/>
      <c r="BS70" s="351"/>
      <c r="BT70" s="351">
        <v>6557.3</v>
      </c>
      <c r="BU70" s="351">
        <v>6521.5</v>
      </c>
      <c r="BV70" s="351">
        <f t="shared" si="101"/>
        <v>7686.4</v>
      </c>
      <c r="BW70" s="351"/>
      <c r="BX70" s="351"/>
      <c r="BY70" s="351"/>
      <c r="BZ70" s="351">
        <v>7686.4</v>
      </c>
      <c r="CA70" s="351">
        <v>7993.8</v>
      </c>
      <c r="CB70" s="351"/>
      <c r="CC70" s="351"/>
      <c r="CD70" s="351"/>
      <c r="CE70" s="351">
        <f t="shared" si="102"/>
        <v>7993.8</v>
      </c>
      <c r="CF70" s="351">
        <v>8313.6</v>
      </c>
      <c r="CG70" s="351"/>
      <c r="CH70" s="351"/>
      <c r="CI70" s="351"/>
      <c r="CJ70" s="351">
        <f t="shared" si="103"/>
        <v>8313.6</v>
      </c>
      <c r="CK70" s="351">
        <v>8646.1</v>
      </c>
      <c r="CL70" s="351"/>
      <c r="CM70" s="351"/>
      <c r="CN70" s="351"/>
      <c r="CO70" s="351">
        <f t="shared" si="104"/>
        <v>8646.1</v>
      </c>
      <c r="CP70" s="351">
        <f t="shared" si="105"/>
        <v>6521.5</v>
      </c>
      <c r="CQ70" s="351"/>
      <c r="CR70" s="351"/>
      <c r="CS70" s="351">
        <f t="shared" si="106"/>
        <v>0</v>
      </c>
      <c r="CT70" s="351">
        <v>6521.5</v>
      </c>
      <c r="CU70" s="351">
        <f t="shared" si="107"/>
        <v>7686.4</v>
      </c>
      <c r="CV70" s="351">
        <f t="shared" si="108"/>
        <v>0</v>
      </c>
      <c r="CW70" s="351">
        <f t="shared" si="109"/>
        <v>0</v>
      </c>
      <c r="CX70" s="351">
        <f t="shared" si="110"/>
        <v>0</v>
      </c>
      <c r="CY70" s="351">
        <f t="shared" si="111"/>
        <v>7686.4</v>
      </c>
      <c r="CZ70" s="351">
        <f t="shared" si="112"/>
        <v>7993.8</v>
      </c>
      <c r="DA70" s="351">
        <f t="shared" si="113"/>
        <v>0</v>
      </c>
      <c r="DB70" s="351">
        <f t="shared" si="114"/>
        <v>0</v>
      </c>
      <c r="DC70" s="351">
        <f t="shared" si="115"/>
        <v>0</v>
      </c>
      <c r="DD70" s="351">
        <f t="shared" si="116"/>
        <v>7993.8</v>
      </c>
      <c r="DE70" s="351">
        <f t="shared" si="117"/>
        <v>6521.5</v>
      </c>
      <c r="DF70" s="351"/>
      <c r="DG70" s="351"/>
      <c r="DH70" s="351">
        <f t="shared" si="118"/>
        <v>0</v>
      </c>
      <c r="DI70" s="351">
        <v>6521.5</v>
      </c>
      <c r="DJ70" s="351">
        <f t="shared" si="119"/>
        <v>7686.4</v>
      </c>
      <c r="DK70" s="351">
        <f t="shared" si="120"/>
        <v>0</v>
      </c>
      <c r="DL70" s="351">
        <f t="shared" si="121"/>
        <v>0</v>
      </c>
      <c r="DM70" s="351">
        <f t="shared" si="122"/>
        <v>0</v>
      </c>
      <c r="DN70" s="351">
        <f t="shared" si="123"/>
        <v>7686.4</v>
      </c>
      <c r="DO70" s="351">
        <f t="shared" si="124"/>
        <v>7993.8</v>
      </c>
      <c r="DP70" s="351">
        <f t="shared" si="125"/>
        <v>0</v>
      </c>
      <c r="DQ70" s="351">
        <f t="shared" si="126"/>
        <v>0</v>
      </c>
      <c r="DR70" s="351">
        <f t="shared" si="127"/>
        <v>0</v>
      </c>
      <c r="DS70" s="351">
        <f t="shared" si="128"/>
        <v>7993.8</v>
      </c>
      <c r="DT70" s="333"/>
      <c r="DU70" s="110"/>
      <c r="DV70" s="111"/>
      <c r="DW70" s="111"/>
      <c r="DX70" s="111"/>
    </row>
    <row r="71" spans="1:128" s="44" customFormat="1" ht="51">
      <c r="A71" s="175"/>
      <c r="B71" s="175"/>
      <c r="C71" s="335"/>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t="s">
        <v>325</v>
      </c>
      <c r="AD71" s="335" t="s">
        <v>276</v>
      </c>
      <c r="AE71" s="335" t="s">
        <v>320</v>
      </c>
      <c r="AF71" s="335"/>
      <c r="AG71" s="335"/>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353"/>
      <c r="CD71" s="353"/>
      <c r="CE71" s="353"/>
      <c r="CF71" s="353"/>
      <c r="CG71" s="353"/>
      <c r="CH71" s="353"/>
      <c r="CI71" s="353"/>
      <c r="CJ71" s="353"/>
      <c r="CK71" s="353"/>
      <c r="CL71" s="353"/>
      <c r="CM71" s="353"/>
      <c r="CN71" s="353"/>
      <c r="CO71" s="353"/>
      <c r="CP71" s="353"/>
      <c r="CQ71" s="353"/>
      <c r="CR71" s="353"/>
      <c r="CS71" s="353"/>
      <c r="CT71" s="353"/>
      <c r="CU71" s="353"/>
      <c r="CV71" s="353"/>
      <c r="CW71" s="353"/>
      <c r="CX71" s="353"/>
      <c r="CY71" s="353"/>
      <c r="CZ71" s="353"/>
      <c r="DA71" s="353"/>
      <c r="DB71" s="353"/>
      <c r="DC71" s="353"/>
      <c r="DD71" s="353"/>
      <c r="DE71" s="353"/>
      <c r="DF71" s="353"/>
      <c r="DG71" s="353"/>
      <c r="DH71" s="353"/>
      <c r="DI71" s="353"/>
      <c r="DJ71" s="353"/>
      <c r="DK71" s="353"/>
      <c r="DL71" s="353"/>
      <c r="DM71" s="353"/>
      <c r="DN71" s="353"/>
      <c r="DO71" s="353"/>
      <c r="DP71" s="353"/>
      <c r="DQ71" s="353"/>
      <c r="DR71" s="353"/>
      <c r="DS71" s="353"/>
      <c r="DT71" s="335"/>
      <c r="DU71" s="110"/>
      <c r="DV71" s="111"/>
      <c r="DW71" s="111"/>
      <c r="DX71" s="111"/>
    </row>
    <row r="72" spans="1:128" s="44" customFormat="1" ht="63.75">
      <c r="A72" s="175"/>
      <c r="B72" s="17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t="s">
        <v>326</v>
      </c>
      <c r="AD72" s="335" t="s">
        <v>276</v>
      </c>
      <c r="AE72" s="335" t="s">
        <v>327</v>
      </c>
      <c r="AF72" s="335"/>
      <c r="AG72" s="335"/>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3"/>
      <c r="BV72" s="353"/>
      <c r="BW72" s="353"/>
      <c r="BX72" s="353"/>
      <c r="BY72" s="353"/>
      <c r="BZ72" s="353"/>
      <c r="CA72" s="353"/>
      <c r="CB72" s="353"/>
      <c r="CC72" s="353"/>
      <c r="CD72" s="353"/>
      <c r="CE72" s="353"/>
      <c r="CF72" s="353"/>
      <c r="CG72" s="353"/>
      <c r="CH72" s="353"/>
      <c r="CI72" s="353"/>
      <c r="CJ72" s="353"/>
      <c r="CK72" s="353"/>
      <c r="CL72" s="353"/>
      <c r="CM72" s="353"/>
      <c r="CN72" s="353"/>
      <c r="CO72" s="353"/>
      <c r="CP72" s="353"/>
      <c r="CQ72" s="353"/>
      <c r="CR72" s="353"/>
      <c r="CS72" s="353"/>
      <c r="CT72" s="353"/>
      <c r="CU72" s="353"/>
      <c r="CV72" s="353"/>
      <c r="CW72" s="353"/>
      <c r="CX72" s="353"/>
      <c r="CY72" s="353"/>
      <c r="CZ72" s="353"/>
      <c r="DA72" s="353"/>
      <c r="DB72" s="353"/>
      <c r="DC72" s="353"/>
      <c r="DD72" s="353"/>
      <c r="DE72" s="353"/>
      <c r="DF72" s="353"/>
      <c r="DG72" s="353"/>
      <c r="DH72" s="353"/>
      <c r="DI72" s="353"/>
      <c r="DJ72" s="353"/>
      <c r="DK72" s="353"/>
      <c r="DL72" s="353"/>
      <c r="DM72" s="353"/>
      <c r="DN72" s="353"/>
      <c r="DO72" s="353"/>
      <c r="DP72" s="353"/>
      <c r="DQ72" s="353"/>
      <c r="DR72" s="353"/>
      <c r="DS72" s="353"/>
      <c r="DT72" s="335"/>
      <c r="DU72" s="110"/>
      <c r="DV72" s="111"/>
      <c r="DW72" s="111"/>
      <c r="DX72" s="111"/>
    </row>
    <row r="73" spans="1:128" s="44" customFormat="1" ht="51">
      <c r="A73" s="175"/>
      <c r="B73" s="17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t="s">
        <v>380</v>
      </c>
      <c r="AD73" s="335" t="s">
        <v>276</v>
      </c>
      <c r="AE73" s="335" t="s">
        <v>368</v>
      </c>
      <c r="AF73" s="335"/>
      <c r="AG73" s="335"/>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3"/>
      <c r="BV73" s="353"/>
      <c r="BW73" s="353"/>
      <c r="BX73" s="353"/>
      <c r="BY73" s="353"/>
      <c r="BZ73" s="353"/>
      <c r="CA73" s="353"/>
      <c r="CB73" s="353"/>
      <c r="CC73" s="353"/>
      <c r="CD73" s="353"/>
      <c r="CE73" s="353"/>
      <c r="CF73" s="353"/>
      <c r="CG73" s="353"/>
      <c r="CH73" s="353"/>
      <c r="CI73" s="353"/>
      <c r="CJ73" s="353"/>
      <c r="CK73" s="353"/>
      <c r="CL73" s="353"/>
      <c r="CM73" s="353"/>
      <c r="CN73" s="353"/>
      <c r="CO73" s="353"/>
      <c r="CP73" s="353"/>
      <c r="CQ73" s="353"/>
      <c r="CR73" s="353"/>
      <c r="CS73" s="353"/>
      <c r="CT73" s="353"/>
      <c r="CU73" s="353"/>
      <c r="CV73" s="353"/>
      <c r="CW73" s="353"/>
      <c r="CX73" s="353"/>
      <c r="CY73" s="353"/>
      <c r="CZ73" s="353"/>
      <c r="DA73" s="353"/>
      <c r="DB73" s="353"/>
      <c r="DC73" s="353"/>
      <c r="DD73" s="353"/>
      <c r="DE73" s="353"/>
      <c r="DF73" s="353"/>
      <c r="DG73" s="353"/>
      <c r="DH73" s="353"/>
      <c r="DI73" s="353"/>
      <c r="DJ73" s="353"/>
      <c r="DK73" s="353"/>
      <c r="DL73" s="353"/>
      <c r="DM73" s="353"/>
      <c r="DN73" s="353"/>
      <c r="DO73" s="353"/>
      <c r="DP73" s="353"/>
      <c r="DQ73" s="353"/>
      <c r="DR73" s="353"/>
      <c r="DS73" s="353"/>
      <c r="DT73" s="335"/>
      <c r="DU73" s="110"/>
      <c r="DV73" s="111"/>
      <c r="DW73" s="111"/>
      <c r="DX73" s="111"/>
    </row>
    <row r="74" spans="1:128" s="44" customFormat="1" ht="63.75">
      <c r="A74" s="174"/>
      <c r="B74" s="17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t="s">
        <v>381</v>
      </c>
      <c r="AD74" s="334" t="s">
        <v>276</v>
      </c>
      <c r="AE74" s="334" t="s">
        <v>382</v>
      </c>
      <c r="AF74" s="334"/>
      <c r="AG74" s="334"/>
      <c r="AH74" s="352"/>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2"/>
      <c r="BU74" s="352"/>
      <c r="BV74" s="352"/>
      <c r="BW74" s="352"/>
      <c r="BX74" s="352"/>
      <c r="BY74" s="352"/>
      <c r="BZ74" s="352"/>
      <c r="CA74" s="352"/>
      <c r="CB74" s="352"/>
      <c r="CC74" s="352"/>
      <c r="CD74" s="352"/>
      <c r="CE74" s="352"/>
      <c r="CF74" s="352"/>
      <c r="CG74" s="352"/>
      <c r="CH74" s="352"/>
      <c r="CI74" s="352"/>
      <c r="CJ74" s="352"/>
      <c r="CK74" s="352"/>
      <c r="CL74" s="352"/>
      <c r="CM74" s="352"/>
      <c r="CN74" s="352"/>
      <c r="CO74" s="352"/>
      <c r="CP74" s="352"/>
      <c r="CQ74" s="352"/>
      <c r="CR74" s="352"/>
      <c r="CS74" s="352"/>
      <c r="CT74" s="352"/>
      <c r="CU74" s="352"/>
      <c r="CV74" s="352"/>
      <c r="CW74" s="352"/>
      <c r="CX74" s="352"/>
      <c r="CY74" s="352"/>
      <c r="CZ74" s="352"/>
      <c r="DA74" s="352"/>
      <c r="DB74" s="352"/>
      <c r="DC74" s="352"/>
      <c r="DD74" s="352"/>
      <c r="DE74" s="352"/>
      <c r="DF74" s="352"/>
      <c r="DG74" s="352"/>
      <c r="DH74" s="352"/>
      <c r="DI74" s="352"/>
      <c r="DJ74" s="352"/>
      <c r="DK74" s="352"/>
      <c r="DL74" s="352"/>
      <c r="DM74" s="352"/>
      <c r="DN74" s="352"/>
      <c r="DO74" s="352"/>
      <c r="DP74" s="352"/>
      <c r="DQ74" s="352"/>
      <c r="DR74" s="352"/>
      <c r="DS74" s="352"/>
      <c r="DT74" s="334"/>
      <c r="DU74" s="110"/>
      <c r="DV74" s="111"/>
      <c r="DW74" s="111"/>
      <c r="DX74" s="111"/>
    </row>
    <row r="75" spans="1:128" ht="89.25">
      <c r="A75" s="176" t="s">
        <v>248</v>
      </c>
      <c r="B75" s="9" t="s">
        <v>247</v>
      </c>
      <c r="C75" s="10" t="s">
        <v>42</v>
      </c>
      <c r="D75" s="12" t="s">
        <v>43</v>
      </c>
      <c r="E75" s="12" t="s">
        <v>44</v>
      </c>
      <c r="F75" s="12"/>
      <c r="G75" s="12"/>
      <c r="H75" s="12"/>
      <c r="I75" s="12"/>
      <c r="J75" s="12"/>
      <c r="K75" s="12"/>
      <c r="L75" s="12"/>
      <c r="M75" s="12"/>
      <c r="N75" s="12"/>
      <c r="O75" s="12"/>
      <c r="P75" s="12"/>
      <c r="Q75" s="12"/>
      <c r="R75" s="12"/>
      <c r="S75" s="12"/>
      <c r="T75" s="12"/>
      <c r="U75" s="12"/>
      <c r="V75" s="12"/>
      <c r="W75" s="12"/>
      <c r="X75" s="12"/>
      <c r="Y75" s="12"/>
      <c r="Z75" s="12"/>
      <c r="AA75" s="12"/>
      <c r="AB75" s="12"/>
      <c r="AC75" s="150" t="s">
        <v>328</v>
      </c>
      <c r="AD75" s="150" t="s">
        <v>276</v>
      </c>
      <c r="AE75" s="150" t="s">
        <v>329</v>
      </c>
      <c r="AF75" s="12" t="s">
        <v>124</v>
      </c>
      <c r="AG75" s="327" t="s">
        <v>110</v>
      </c>
      <c r="AH75" s="126">
        <f t="shared" ref="AH75:AH77" si="129">AJ75+AL75+AN75+AP75</f>
        <v>100</v>
      </c>
      <c r="AI75" s="126">
        <f t="shared" ref="AI75:AI82" si="130">AK75+AM75+AO75+AQ75</f>
        <v>0</v>
      </c>
      <c r="AJ75" s="123"/>
      <c r="AK75" s="123"/>
      <c r="AL75" s="123"/>
      <c r="AM75" s="123"/>
      <c r="AN75" s="123"/>
      <c r="AO75" s="123"/>
      <c r="AP75" s="123">
        <v>100</v>
      </c>
      <c r="AQ75" s="123"/>
      <c r="AR75" s="123">
        <f t="shared" si="67"/>
        <v>100</v>
      </c>
      <c r="AS75" s="123"/>
      <c r="AT75" s="123"/>
      <c r="AU75" s="123"/>
      <c r="AV75" s="123">
        <v>100</v>
      </c>
      <c r="AW75" s="123">
        <v>100</v>
      </c>
      <c r="AX75" s="123"/>
      <c r="AY75" s="123"/>
      <c r="AZ75" s="123"/>
      <c r="BA75" s="123">
        <f t="shared" si="17"/>
        <v>100</v>
      </c>
      <c r="BB75" s="123">
        <v>100</v>
      </c>
      <c r="BC75" s="123"/>
      <c r="BD75" s="123"/>
      <c r="BE75" s="123"/>
      <c r="BF75" s="123">
        <f t="shared" si="18"/>
        <v>100</v>
      </c>
      <c r="BG75" s="123">
        <v>100</v>
      </c>
      <c r="BH75" s="123"/>
      <c r="BI75" s="123"/>
      <c r="BJ75" s="123"/>
      <c r="BK75" s="123">
        <f t="shared" si="19"/>
        <v>100</v>
      </c>
      <c r="BL75" s="126">
        <f t="shared" ref="BL75:BL77" si="131">BN75+BP75+BR75+BT75</f>
        <v>100</v>
      </c>
      <c r="BM75" s="126">
        <f t="shared" ref="BM75:BM77" si="132">BO75+BQ75+BS75+BU75</f>
        <v>0</v>
      </c>
      <c r="BN75" s="123"/>
      <c r="BO75" s="123"/>
      <c r="BP75" s="123"/>
      <c r="BQ75" s="123"/>
      <c r="BR75" s="123"/>
      <c r="BS75" s="123"/>
      <c r="BT75" s="123">
        <v>100</v>
      </c>
      <c r="BU75" s="123"/>
      <c r="BV75" s="123">
        <f t="shared" si="101"/>
        <v>100</v>
      </c>
      <c r="BW75" s="123"/>
      <c r="BX75" s="123"/>
      <c r="BY75" s="123"/>
      <c r="BZ75" s="123">
        <v>100</v>
      </c>
      <c r="CA75" s="123">
        <v>100</v>
      </c>
      <c r="CB75" s="123"/>
      <c r="CC75" s="123"/>
      <c r="CD75" s="123"/>
      <c r="CE75" s="123">
        <f t="shared" si="102"/>
        <v>100</v>
      </c>
      <c r="CF75" s="123">
        <v>100</v>
      </c>
      <c r="CG75" s="123"/>
      <c r="CH75" s="123"/>
      <c r="CI75" s="123"/>
      <c r="CJ75" s="123">
        <f t="shared" si="103"/>
        <v>100</v>
      </c>
      <c r="CK75" s="123">
        <v>100</v>
      </c>
      <c r="CL75" s="123"/>
      <c r="CM75" s="123"/>
      <c r="CN75" s="123"/>
      <c r="CO75" s="123">
        <f t="shared" si="104"/>
        <v>100</v>
      </c>
      <c r="CP75" s="123">
        <f t="shared" si="105"/>
        <v>0</v>
      </c>
      <c r="CQ75" s="123"/>
      <c r="CR75" s="123"/>
      <c r="CS75" s="123">
        <f t="shared" si="106"/>
        <v>0</v>
      </c>
      <c r="CT75" s="123"/>
      <c r="CU75" s="123">
        <f t="shared" si="107"/>
        <v>100</v>
      </c>
      <c r="CV75" s="123">
        <f t="shared" si="108"/>
        <v>0</v>
      </c>
      <c r="CW75" s="123">
        <f t="shared" si="109"/>
        <v>0</v>
      </c>
      <c r="CX75" s="123">
        <f t="shared" si="110"/>
        <v>0</v>
      </c>
      <c r="CY75" s="123">
        <f t="shared" si="111"/>
        <v>100</v>
      </c>
      <c r="CZ75" s="123">
        <f t="shared" si="112"/>
        <v>100</v>
      </c>
      <c r="DA75" s="123">
        <f t="shared" si="113"/>
        <v>0</v>
      </c>
      <c r="DB75" s="123">
        <f t="shared" si="114"/>
        <v>0</v>
      </c>
      <c r="DC75" s="123">
        <f t="shared" si="115"/>
        <v>0</v>
      </c>
      <c r="DD75" s="123">
        <f t="shared" si="116"/>
        <v>100</v>
      </c>
      <c r="DE75" s="123">
        <f t="shared" si="117"/>
        <v>0</v>
      </c>
      <c r="DF75" s="123"/>
      <c r="DG75" s="123"/>
      <c r="DH75" s="123">
        <f t="shared" si="118"/>
        <v>0</v>
      </c>
      <c r="DI75" s="123"/>
      <c r="DJ75" s="124">
        <f>BV75</f>
        <v>100</v>
      </c>
      <c r="DK75" s="124">
        <f t="shared" si="120"/>
        <v>0</v>
      </c>
      <c r="DL75" s="124">
        <f t="shared" si="121"/>
        <v>0</v>
      </c>
      <c r="DM75" s="124">
        <f t="shared" si="122"/>
        <v>0</v>
      </c>
      <c r="DN75" s="124">
        <f t="shared" si="123"/>
        <v>100</v>
      </c>
      <c r="DO75" s="123">
        <f t="shared" si="124"/>
        <v>100</v>
      </c>
      <c r="DP75" s="123">
        <f t="shared" si="125"/>
        <v>0</v>
      </c>
      <c r="DQ75" s="123">
        <f t="shared" si="126"/>
        <v>0</v>
      </c>
      <c r="DR75" s="123">
        <f t="shared" si="127"/>
        <v>0</v>
      </c>
      <c r="DS75" s="123">
        <f t="shared" si="128"/>
        <v>100</v>
      </c>
      <c r="DT75" s="298" t="s">
        <v>111</v>
      </c>
      <c r="DU75" s="37"/>
      <c r="DV75" s="38"/>
      <c r="DW75" s="38"/>
      <c r="DX75" s="38"/>
    </row>
    <row r="76" spans="1:128" ht="45">
      <c r="A76" s="86" t="s">
        <v>263</v>
      </c>
      <c r="B76" s="9" t="s">
        <v>262</v>
      </c>
      <c r="C76" s="10"/>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t="s">
        <v>378</v>
      </c>
      <c r="AD76" s="12" t="s">
        <v>379</v>
      </c>
      <c r="AE76" s="12"/>
      <c r="AF76" s="12" t="s">
        <v>124</v>
      </c>
      <c r="AG76" s="327" t="s">
        <v>110</v>
      </c>
      <c r="AH76" s="126">
        <f t="shared" si="129"/>
        <v>0</v>
      </c>
      <c r="AI76" s="126">
        <f t="shared" si="130"/>
        <v>0</v>
      </c>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6">
        <f t="shared" si="131"/>
        <v>0</v>
      </c>
      <c r="BM76" s="126">
        <f t="shared" si="132"/>
        <v>0</v>
      </c>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f t="shared" si="105"/>
        <v>0</v>
      </c>
      <c r="CQ76" s="123"/>
      <c r="CR76" s="123"/>
      <c r="CS76" s="123"/>
      <c r="CT76" s="123"/>
      <c r="CU76" s="123"/>
      <c r="CV76" s="123"/>
      <c r="CW76" s="123"/>
      <c r="CX76" s="123"/>
      <c r="CY76" s="123"/>
      <c r="CZ76" s="123"/>
      <c r="DA76" s="123"/>
      <c r="DB76" s="123"/>
      <c r="DC76" s="123"/>
      <c r="DD76" s="123"/>
      <c r="DE76" s="123">
        <f t="shared" si="117"/>
        <v>0</v>
      </c>
      <c r="DF76" s="123"/>
      <c r="DG76" s="123"/>
      <c r="DH76" s="123"/>
      <c r="DI76" s="123"/>
      <c r="DJ76" s="124"/>
      <c r="DK76" s="124"/>
      <c r="DL76" s="124"/>
      <c r="DM76" s="124"/>
      <c r="DN76" s="124"/>
      <c r="DO76" s="123"/>
      <c r="DP76" s="123"/>
      <c r="DQ76" s="123"/>
      <c r="DR76" s="123"/>
      <c r="DS76" s="123"/>
      <c r="DT76" s="298"/>
      <c r="DU76" s="37"/>
      <c r="DV76" s="38"/>
      <c r="DW76" s="38"/>
      <c r="DX76" s="38"/>
    </row>
    <row r="77" spans="1:128" ht="90">
      <c r="A77" s="148" t="s">
        <v>191</v>
      </c>
      <c r="B77" s="148" t="s">
        <v>190</v>
      </c>
      <c r="C77" s="278" t="s">
        <v>42</v>
      </c>
      <c r="D77" s="278" t="s">
        <v>112</v>
      </c>
      <c r="E77" s="278" t="s">
        <v>44</v>
      </c>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t="s">
        <v>330</v>
      </c>
      <c r="AD77" s="278" t="s">
        <v>276</v>
      </c>
      <c r="AE77" s="278" t="s">
        <v>331</v>
      </c>
      <c r="AF77" s="278" t="s">
        <v>24</v>
      </c>
      <c r="AG77" s="278" t="s">
        <v>113</v>
      </c>
      <c r="AH77" s="342">
        <f t="shared" si="129"/>
        <v>6536.2</v>
      </c>
      <c r="AI77" s="342">
        <f t="shared" si="130"/>
        <v>6456.1</v>
      </c>
      <c r="AJ77" s="342"/>
      <c r="AK77" s="342"/>
      <c r="AL77" s="342"/>
      <c r="AM77" s="342"/>
      <c r="AN77" s="342"/>
      <c r="AO77" s="342"/>
      <c r="AP77" s="342">
        <v>6536.2</v>
      </c>
      <c r="AQ77" s="342">
        <v>6456.1</v>
      </c>
      <c r="AR77" s="342">
        <f t="shared" si="67"/>
        <v>7312.6</v>
      </c>
      <c r="AS77" s="342"/>
      <c r="AT77" s="342"/>
      <c r="AU77" s="342"/>
      <c r="AV77" s="342">
        <v>7312.6</v>
      </c>
      <c r="AW77" s="342">
        <v>7775.7</v>
      </c>
      <c r="AX77" s="342"/>
      <c r="AY77" s="342"/>
      <c r="AZ77" s="342"/>
      <c r="BA77" s="342">
        <f t="shared" si="17"/>
        <v>7775.7</v>
      </c>
      <c r="BB77" s="342">
        <v>8165.6</v>
      </c>
      <c r="BC77" s="342"/>
      <c r="BD77" s="342"/>
      <c r="BE77" s="342"/>
      <c r="BF77" s="342">
        <f t="shared" si="18"/>
        <v>8165.6</v>
      </c>
      <c r="BG77" s="342">
        <v>8536.4</v>
      </c>
      <c r="BH77" s="342"/>
      <c r="BI77" s="342"/>
      <c r="BJ77" s="342"/>
      <c r="BK77" s="342">
        <f t="shared" si="19"/>
        <v>8536.4</v>
      </c>
      <c r="BL77" s="342">
        <f t="shared" si="131"/>
        <v>6418.2</v>
      </c>
      <c r="BM77" s="342">
        <f t="shared" si="132"/>
        <v>6377.3</v>
      </c>
      <c r="BN77" s="342"/>
      <c r="BO77" s="342"/>
      <c r="BP77" s="342"/>
      <c r="BQ77" s="342"/>
      <c r="BR77" s="342"/>
      <c r="BS77" s="342"/>
      <c r="BT77" s="342">
        <f>6536.2-118</f>
        <v>6418.2</v>
      </c>
      <c r="BU77" s="342">
        <f>6456.1-78.8</f>
        <v>6377.3</v>
      </c>
      <c r="BV77" s="342">
        <f t="shared" ref="BV77:BV79" si="133">BW77+BX77+BY77+BZ77</f>
        <v>7212.6</v>
      </c>
      <c r="BW77" s="342"/>
      <c r="BX77" s="342"/>
      <c r="BY77" s="342"/>
      <c r="BZ77" s="342">
        <f>7312.6-100</f>
        <v>7212.6</v>
      </c>
      <c r="CA77" s="342">
        <f>7775.7-105</f>
        <v>7670.7</v>
      </c>
      <c r="CB77" s="342"/>
      <c r="CC77" s="342"/>
      <c r="CD77" s="342"/>
      <c r="CE77" s="342">
        <f t="shared" si="102"/>
        <v>7670.7</v>
      </c>
      <c r="CF77" s="342">
        <f>8165.6-110.3</f>
        <v>8055.3</v>
      </c>
      <c r="CG77" s="342"/>
      <c r="CH77" s="342"/>
      <c r="CI77" s="342"/>
      <c r="CJ77" s="342">
        <f t="shared" si="103"/>
        <v>8055.3</v>
      </c>
      <c r="CK77" s="342">
        <f>8536.4-110.3</f>
        <v>8426.1</v>
      </c>
      <c r="CL77" s="342"/>
      <c r="CM77" s="342"/>
      <c r="CN77" s="342"/>
      <c r="CO77" s="342">
        <f t="shared" si="104"/>
        <v>8426.1</v>
      </c>
      <c r="CP77" s="342">
        <f t="shared" si="105"/>
        <v>6456.1</v>
      </c>
      <c r="CQ77" s="342"/>
      <c r="CR77" s="342"/>
      <c r="CS77" s="342">
        <f t="shared" si="106"/>
        <v>0</v>
      </c>
      <c r="CT77" s="342">
        <v>6456.1</v>
      </c>
      <c r="CU77" s="342">
        <f t="shared" si="107"/>
        <v>7312.6</v>
      </c>
      <c r="CV77" s="342">
        <f t="shared" si="108"/>
        <v>0</v>
      </c>
      <c r="CW77" s="342">
        <f t="shared" si="109"/>
        <v>0</v>
      </c>
      <c r="CX77" s="342">
        <f t="shared" si="110"/>
        <v>0</v>
      </c>
      <c r="CY77" s="342">
        <f t="shared" si="111"/>
        <v>7312.6</v>
      </c>
      <c r="CZ77" s="342">
        <f t="shared" si="112"/>
        <v>7775.7</v>
      </c>
      <c r="DA77" s="342">
        <f t="shared" si="113"/>
        <v>0</v>
      </c>
      <c r="DB77" s="342">
        <f t="shared" si="114"/>
        <v>0</v>
      </c>
      <c r="DC77" s="342">
        <f t="shared" si="115"/>
        <v>0</v>
      </c>
      <c r="DD77" s="342">
        <f t="shared" si="116"/>
        <v>7775.7</v>
      </c>
      <c r="DE77" s="342">
        <f t="shared" si="117"/>
        <v>6377.3</v>
      </c>
      <c r="DF77" s="342"/>
      <c r="DG77" s="342"/>
      <c r="DH77" s="342">
        <f t="shared" si="118"/>
        <v>0</v>
      </c>
      <c r="DI77" s="342">
        <f>6456.1-78.8</f>
        <v>6377.3</v>
      </c>
      <c r="DJ77" s="342">
        <f t="shared" si="119"/>
        <v>7212.6</v>
      </c>
      <c r="DK77" s="342">
        <f t="shared" si="120"/>
        <v>0</v>
      </c>
      <c r="DL77" s="342">
        <f t="shared" si="121"/>
        <v>0</v>
      </c>
      <c r="DM77" s="342">
        <f t="shared" si="122"/>
        <v>0</v>
      </c>
      <c r="DN77" s="342">
        <f t="shared" si="123"/>
        <v>7212.6</v>
      </c>
      <c r="DO77" s="342">
        <f t="shared" si="124"/>
        <v>7670.7</v>
      </c>
      <c r="DP77" s="342">
        <f t="shared" si="125"/>
        <v>0</v>
      </c>
      <c r="DQ77" s="342">
        <f t="shared" si="126"/>
        <v>0</v>
      </c>
      <c r="DR77" s="342">
        <f t="shared" si="127"/>
        <v>0</v>
      </c>
      <c r="DS77" s="342">
        <f t="shared" si="128"/>
        <v>7670.7</v>
      </c>
      <c r="DT77" s="278" t="s">
        <v>50</v>
      </c>
      <c r="DU77" s="37"/>
      <c r="DV77" s="38"/>
      <c r="DW77" s="38"/>
      <c r="DX77" s="38"/>
    </row>
    <row r="78" spans="1:128" ht="51">
      <c r="A78" s="149"/>
      <c r="B78" s="14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t="s">
        <v>302</v>
      </c>
      <c r="AD78" s="279" t="s">
        <v>276</v>
      </c>
      <c r="AE78" s="279" t="s">
        <v>303</v>
      </c>
      <c r="AF78" s="279"/>
      <c r="AG78" s="279"/>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c r="BS78" s="343"/>
      <c r="BT78" s="343"/>
      <c r="BU78" s="343"/>
      <c r="BV78" s="343"/>
      <c r="BW78" s="343"/>
      <c r="BX78" s="343"/>
      <c r="BY78" s="343"/>
      <c r="BZ78" s="343"/>
      <c r="CA78" s="343"/>
      <c r="CB78" s="343"/>
      <c r="CC78" s="343"/>
      <c r="CD78" s="343"/>
      <c r="CE78" s="343"/>
      <c r="CF78" s="343"/>
      <c r="CG78" s="343"/>
      <c r="CH78" s="343"/>
      <c r="CI78" s="343"/>
      <c r="CJ78" s="343"/>
      <c r="CK78" s="343"/>
      <c r="CL78" s="343"/>
      <c r="CM78" s="343"/>
      <c r="CN78" s="343"/>
      <c r="CO78" s="343"/>
      <c r="CP78" s="343"/>
      <c r="CQ78" s="343"/>
      <c r="CR78" s="343"/>
      <c r="CS78" s="343"/>
      <c r="CT78" s="343"/>
      <c r="CU78" s="343"/>
      <c r="CV78" s="343"/>
      <c r="CW78" s="343"/>
      <c r="CX78" s="343"/>
      <c r="CY78" s="343"/>
      <c r="CZ78" s="343"/>
      <c r="DA78" s="343"/>
      <c r="DB78" s="343"/>
      <c r="DC78" s="343"/>
      <c r="DD78" s="343"/>
      <c r="DE78" s="343"/>
      <c r="DF78" s="343"/>
      <c r="DG78" s="343"/>
      <c r="DH78" s="343"/>
      <c r="DI78" s="343"/>
      <c r="DJ78" s="343"/>
      <c r="DK78" s="343"/>
      <c r="DL78" s="343"/>
      <c r="DM78" s="343"/>
      <c r="DN78" s="343"/>
      <c r="DO78" s="343"/>
      <c r="DP78" s="343"/>
      <c r="DQ78" s="343"/>
      <c r="DR78" s="343"/>
      <c r="DS78" s="343"/>
      <c r="DT78" s="279"/>
      <c r="DU78" s="37"/>
      <c r="DV78" s="38"/>
      <c r="DW78" s="38"/>
      <c r="DX78" s="38"/>
    </row>
    <row r="79" spans="1:128" ht="90">
      <c r="A79" s="177" t="s">
        <v>261</v>
      </c>
      <c r="B79" s="177" t="s">
        <v>241</v>
      </c>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t="s">
        <v>242</v>
      </c>
      <c r="AH79" s="354"/>
      <c r="AI79" s="354"/>
      <c r="AJ79" s="354"/>
      <c r="AK79" s="354"/>
      <c r="AL79" s="354"/>
      <c r="AM79" s="354"/>
      <c r="AN79" s="354"/>
      <c r="AO79" s="354"/>
      <c r="AP79" s="354">
        <f t="shared" ref="AP79" si="134">AH79-AJ79-AL79-AN79</f>
        <v>0</v>
      </c>
      <c r="AQ79" s="354">
        <f t="shared" ref="AQ79" si="135">AI79-AK79-AM79-AO79</f>
        <v>0</v>
      </c>
      <c r="AR79" s="354">
        <f t="shared" si="67"/>
        <v>816.6</v>
      </c>
      <c r="AS79" s="354"/>
      <c r="AT79" s="354"/>
      <c r="AU79" s="354"/>
      <c r="AV79" s="354">
        <v>816.6</v>
      </c>
      <c r="AW79" s="354">
        <v>0</v>
      </c>
      <c r="AX79" s="354"/>
      <c r="AY79" s="354"/>
      <c r="AZ79" s="354"/>
      <c r="BA79" s="354">
        <f t="shared" si="17"/>
        <v>0</v>
      </c>
      <c r="BB79" s="354">
        <v>0</v>
      </c>
      <c r="BC79" s="354"/>
      <c r="BD79" s="354"/>
      <c r="BE79" s="354"/>
      <c r="BF79" s="354">
        <f t="shared" si="18"/>
        <v>0</v>
      </c>
      <c r="BG79" s="354">
        <v>0</v>
      </c>
      <c r="BH79" s="354"/>
      <c r="BI79" s="354"/>
      <c r="BJ79" s="354"/>
      <c r="BK79" s="354">
        <f t="shared" si="19"/>
        <v>0</v>
      </c>
      <c r="BL79" s="354"/>
      <c r="BM79" s="354"/>
      <c r="BN79" s="354"/>
      <c r="BO79" s="354"/>
      <c r="BP79" s="354"/>
      <c r="BQ79" s="354"/>
      <c r="BR79" s="354"/>
      <c r="BS79" s="354"/>
      <c r="BT79" s="354">
        <f t="shared" ref="BT79" si="136">BL79-BN79-BP79-BR79</f>
        <v>0</v>
      </c>
      <c r="BU79" s="354">
        <f t="shared" ref="BU79" si="137">BM79-BO79-BQ79-BS79</f>
        <v>0</v>
      </c>
      <c r="BV79" s="354">
        <f t="shared" si="133"/>
        <v>816.6</v>
      </c>
      <c r="BW79" s="354"/>
      <c r="BX79" s="354"/>
      <c r="BY79" s="354"/>
      <c r="BZ79" s="354">
        <v>816.6</v>
      </c>
      <c r="CA79" s="354">
        <v>0</v>
      </c>
      <c r="CB79" s="354"/>
      <c r="CC79" s="354"/>
      <c r="CD79" s="354"/>
      <c r="CE79" s="354">
        <f t="shared" si="102"/>
        <v>0</v>
      </c>
      <c r="CF79" s="354">
        <v>0</v>
      </c>
      <c r="CG79" s="354"/>
      <c r="CH79" s="354"/>
      <c r="CI79" s="354"/>
      <c r="CJ79" s="354">
        <f t="shared" si="103"/>
        <v>0</v>
      </c>
      <c r="CK79" s="354">
        <v>0</v>
      </c>
      <c r="CL79" s="354"/>
      <c r="CM79" s="354"/>
      <c r="CN79" s="354"/>
      <c r="CO79" s="354">
        <f t="shared" si="104"/>
        <v>0</v>
      </c>
      <c r="CP79" s="354">
        <f t="shared" si="105"/>
        <v>0</v>
      </c>
      <c r="CQ79" s="354"/>
      <c r="CR79" s="354"/>
      <c r="CS79" s="354">
        <v>0</v>
      </c>
      <c r="CT79" s="354">
        <v>0</v>
      </c>
      <c r="CU79" s="354">
        <f t="shared" si="107"/>
        <v>816.6</v>
      </c>
      <c r="CV79" s="354">
        <f t="shared" si="108"/>
        <v>0</v>
      </c>
      <c r="CW79" s="354">
        <f t="shared" si="109"/>
        <v>0</v>
      </c>
      <c r="CX79" s="354">
        <f t="shared" si="110"/>
        <v>0</v>
      </c>
      <c r="CY79" s="354">
        <f t="shared" si="111"/>
        <v>816.6</v>
      </c>
      <c r="CZ79" s="354">
        <f t="shared" si="112"/>
        <v>0</v>
      </c>
      <c r="DA79" s="354">
        <f t="shared" si="113"/>
        <v>0</v>
      </c>
      <c r="DB79" s="354">
        <f t="shared" si="114"/>
        <v>0</v>
      </c>
      <c r="DC79" s="354">
        <f t="shared" si="115"/>
        <v>0</v>
      </c>
      <c r="DD79" s="354">
        <f t="shared" si="116"/>
        <v>0</v>
      </c>
      <c r="DE79" s="354">
        <f t="shared" si="117"/>
        <v>0</v>
      </c>
      <c r="DF79" s="354"/>
      <c r="DG79" s="354"/>
      <c r="DH79" s="354">
        <f t="shared" si="118"/>
        <v>0</v>
      </c>
      <c r="DI79" s="354">
        <v>0</v>
      </c>
      <c r="DJ79" s="354">
        <f t="shared" si="119"/>
        <v>816.6</v>
      </c>
      <c r="DK79" s="354">
        <f t="shared" si="120"/>
        <v>0</v>
      </c>
      <c r="DL79" s="354">
        <f t="shared" si="121"/>
        <v>0</v>
      </c>
      <c r="DM79" s="354">
        <f t="shared" si="122"/>
        <v>0</v>
      </c>
      <c r="DN79" s="354">
        <f t="shared" si="123"/>
        <v>816.6</v>
      </c>
      <c r="DO79" s="354">
        <f t="shared" si="124"/>
        <v>0</v>
      </c>
      <c r="DP79" s="354">
        <f t="shared" si="125"/>
        <v>0</v>
      </c>
      <c r="DQ79" s="354">
        <f t="shared" si="126"/>
        <v>0</v>
      </c>
      <c r="DR79" s="354">
        <f t="shared" si="127"/>
        <v>0</v>
      </c>
      <c r="DS79" s="354">
        <f t="shared" si="128"/>
        <v>0</v>
      </c>
      <c r="DT79" s="336"/>
      <c r="DU79" s="37"/>
      <c r="DV79" s="38"/>
      <c r="DW79" s="38"/>
      <c r="DX79" s="38"/>
    </row>
    <row r="80" spans="1:128" ht="90">
      <c r="A80" s="148" t="s">
        <v>152</v>
      </c>
      <c r="B80" s="148" t="s">
        <v>192</v>
      </c>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t="s">
        <v>332</v>
      </c>
      <c r="AD80" s="278" t="s">
        <v>276</v>
      </c>
      <c r="AE80" s="278" t="s">
        <v>333</v>
      </c>
      <c r="AF80" s="278" t="s">
        <v>122</v>
      </c>
      <c r="AG80" s="278" t="s">
        <v>135</v>
      </c>
      <c r="AH80" s="342">
        <f>AJ80+AL80+AN80+AP80</f>
        <v>138.6</v>
      </c>
      <c r="AI80" s="342">
        <f t="shared" si="130"/>
        <v>138.6</v>
      </c>
      <c r="AJ80" s="342"/>
      <c r="AK80" s="342"/>
      <c r="AL80" s="342"/>
      <c r="AM80" s="342"/>
      <c r="AN80" s="342"/>
      <c r="AO80" s="342"/>
      <c r="AP80" s="342">
        <v>138.6</v>
      </c>
      <c r="AQ80" s="342">
        <v>138.6</v>
      </c>
      <c r="AR80" s="342"/>
      <c r="AS80" s="342"/>
      <c r="AT80" s="342"/>
      <c r="AU80" s="342"/>
      <c r="AV80" s="342">
        <f t="shared" si="50"/>
        <v>0</v>
      </c>
      <c r="AW80" s="342">
        <f t="shared" ref="AW80" si="138">AS80-AT80-AU80-AV80</f>
        <v>0</v>
      </c>
      <c r="AX80" s="342">
        <f t="shared" ref="AX80" si="139">AT80-AU80-AV80-AW80</f>
        <v>0</v>
      </c>
      <c r="AY80" s="342">
        <f t="shared" ref="AY80" si="140">AU80-AV80-AW80-AX80</f>
        <v>0</v>
      </c>
      <c r="AZ80" s="342">
        <f t="shared" ref="AZ80" si="141">AV80-AW80-AX80-AY80</f>
        <v>0</v>
      </c>
      <c r="BA80" s="342">
        <f t="shared" si="17"/>
        <v>0</v>
      </c>
      <c r="BB80" s="342">
        <f t="shared" ref="BB80" si="142">AX80-AY80-AZ80-BA80</f>
        <v>0</v>
      </c>
      <c r="BC80" s="342">
        <f t="shared" ref="BC80" si="143">AY80-AZ80-BA80-BB80</f>
        <v>0</v>
      </c>
      <c r="BD80" s="342">
        <f t="shared" ref="BD80" si="144">AZ80-BA80-BB80-BC80</f>
        <v>0</v>
      </c>
      <c r="BE80" s="342">
        <f t="shared" ref="BE80" si="145">BA80-BB80-BC80-BD80</f>
        <v>0</v>
      </c>
      <c r="BF80" s="342">
        <f t="shared" si="18"/>
        <v>0</v>
      </c>
      <c r="BG80" s="342">
        <f t="shared" ref="BG80" si="146">BC80-BD80-BE80-BF80</f>
        <v>0</v>
      </c>
      <c r="BH80" s="342">
        <f t="shared" ref="BH80" si="147">BD80-BE80-BF80-BG80</f>
        <v>0</v>
      </c>
      <c r="BI80" s="342">
        <f t="shared" ref="BI80" si="148">BE80-BF80-BG80-BH80</f>
        <v>0</v>
      </c>
      <c r="BJ80" s="342">
        <f t="shared" ref="BJ80" si="149">BF80-BG80-BH80-BI80</f>
        <v>0</v>
      </c>
      <c r="BK80" s="342">
        <f t="shared" si="19"/>
        <v>0</v>
      </c>
      <c r="BL80" s="342">
        <f>BN80+BP80+BR80+BT80</f>
        <v>138.6</v>
      </c>
      <c r="BM80" s="342">
        <f t="shared" ref="BM80:BM82" si="150">BO80+BQ80+BS80+BU80</f>
        <v>138.6</v>
      </c>
      <c r="BN80" s="342"/>
      <c r="BO80" s="342"/>
      <c r="BP80" s="342"/>
      <c r="BQ80" s="342"/>
      <c r="BR80" s="342"/>
      <c r="BS80" s="342"/>
      <c r="BT80" s="342">
        <v>138.6</v>
      </c>
      <c r="BU80" s="342">
        <v>138.6</v>
      </c>
      <c r="BV80" s="342"/>
      <c r="BW80" s="342"/>
      <c r="BX80" s="342"/>
      <c r="BY80" s="342"/>
      <c r="BZ80" s="342">
        <f t="shared" ref="BZ80" si="151">BV80-BW80-BX80-BY80</f>
        <v>0</v>
      </c>
      <c r="CA80" s="342">
        <f t="shared" ref="CA80" si="152">BW80-BX80-BY80-BZ80</f>
        <v>0</v>
      </c>
      <c r="CB80" s="342">
        <f t="shared" ref="CB80" si="153">BX80-BY80-BZ80-CA80</f>
        <v>0</v>
      </c>
      <c r="CC80" s="342">
        <f t="shared" ref="CC80" si="154">BY80-BZ80-CA80-CB80</f>
        <v>0</v>
      </c>
      <c r="CD80" s="342">
        <f t="shared" ref="CD80" si="155">BZ80-CA80-CB80-CC80</f>
        <v>0</v>
      </c>
      <c r="CE80" s="342">
        <f t="shared" si="102"/>
        <v>0</v>
      </c>
      <c r="CF80" s="342">
        <f t="shared" ref="CF80" si="156">CB80-CC80-CD80-CE80</f>
        <v>0</v>
      </c>
      <c r="CG80" s="342">
        <f t="shared" ref="CG80" si="157">CC80-CD80-CE80-CF80</f>
        <v>0</v>
      </c>
      <c r="CH80" s="342">
        <f t="shared" ref="CH80" si="158">CD80-CE80-CF80-CG80</f>
        <v>0</v>
      </c>
      <c r="CI80" s="342">
        <f t="shared" ref="CI80" si="159">CE80-CF80-CG80-CH80</f>
        <v>0</v>
      </c>
      <c r="CJ80" s="342">
        <f t="shared" si="103"/>
        <v>0</v>
      </c>
      <c r="CK80" s="342">
        <f t="shared" ref="CK80" si="160">CG80-CH80-CI80-CJ80</f>
        <v>0</v>
      </c>
      <c r="CL80" s="342">
        <f t="shared" ref="CL80" si="161">CH80-CI80-CJ80-CK80</f>
        <v>0</v>
      </c>
      <c r="CM80" s="342">
        <f t="shared" ref="CM80" si="162">CI80-CJ80-CK80-CL80</f>
        <v>0</v>
      </c>
      <c r="CN80" s="342">
        <f t="shared" ref="CN80" si="163">CJ80-CK80-CL80-CM80</f>
        <v>0</v>
      </c>
      <c r="CO80" s="342">
        <f t="shared" si="104"/>
        <v>0</v>
      </c>
      <c r="CP80" s="342">
        <f t="shared" si="105"/>
        <v>138.6</v>
      </c>
      <c r="CQ80" s="342"/>
      <c r="CR80" s="342"/>
      <c r="CS80" s="342">
        <f t="shared" si="106"/>
        <v>0</v>
      </c>
      <c r="CT80" s="342">
        <v>138.6</v>
      </c>
      <c r="CU80" s="342">
        <f t="shared" si="107"/>
        <v>0</v>
      </c>
      <c r="CV80" s="342">
        <f t="shared" si="108"/>
        <v>0</v>
      </c>
      <c r="CW80" s="342">
        <f t="shared" si="109"/>
        <v>0</v>
      </c>
      <c r="CX80" s="342">
        <f t="shared" si="110"/>
        <v>0</v>
      </c>
      <c r="CY80" s="342">
        <f t="shared" si="111"/>
        <v>0</v>
      </c>
      <c r="CZ80" s="342">
        <f t="shared" si="112"/>
        <v>0</v>
      </c>
      <c r="DA80" s="342">
        <f t="shared" si="113"/>
        <v>0</v>
      </c>
      <c r="DB80" s="342">
        <f t="shared" si="114"/>
        <v>0</v>
      </c>
      <c r="DC80" s="342">
        <f t="shared" si="115"/>
        <v>0</v>
      </c>
      <c r="DD80" s="342">
        <f t="shared" si="116"/>
        <v>0</v>
      </c>
      <c r="DE80" s="342">
        <f t="shared" si="117"/>
        <v>138.6</v>
      </c>
      <c r="DF80" s="342"/>
      <c r="DG80" s="342"/>
      <c r="DH80" s="342">
        <f t="shared" si="118"/>
        <v>0</v>
      </c>
      <c r="DI80" s="342">
        <v>138.6</v>
      </c>
      <c r="DJ80" s="342">
        <f t="shared" si="119"/>
        <v>0</v>
      </c>
      <c r="DK80" s="342">
        <f t="shared" si="120"/>
        <v>0</v>
      </c>
      <c r="DL80" s="342">
        <f t="shared" si="121"/>
        <v>0</v>
      </c>
      <c r="DM80" s="342">
        <f t="shared" si="122"/>
        <v>0</v>
      </c>
      <c r="DN80" s="342">
        <f t="shared" si="123"/>
        <v>0</v>
      </c>
      <c r="DO80" s="342">
        <f t="shared" si="124"/>
        <v>0</v>
      </c>
      <c r="DP80" s="342">
        <f t="shared" si="125"/>
        <v>0</v>
      </c>
      <c r="DQ80" s="342">
        <f t="shared" si="126"/>
        <v>0</v>
      </c>
      <c r="DR80" s="342">
        <f t="shared" si="127"/>
        <v>0</v>
      </c>
      <c r="DS80" s="342">
        <f t="shared" si="128"/>
        <v>0</v>
      </c>
      <c r="DT80" s="278" t="s">
        <v>136</v>
      </c>
      <c r="DU80" s="37"/>
      <c r="DV80" s="38"/>
      <c r="DW80" s="38"/>
      <c r="DX80" s="38"/>
    </row>
    <row r="81" spans="1:128" ht="48" customHeight="1">
      <c r="A81" s="149"/>
      <c r="B81" s="14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t="s">
        <v>334</v>
      </c>
      <c r="AD81" s="279" t="s">
        <v>276</v>
      </c>
      <c r="AE81" s="279" t="s">
        <v>333</v>
      </c>
      <c r="AF81" s="279"/>
      <c r="AG81" s="279"/>
      <c r="AH81" s="343"/>
      <c r="AI81" s="343"/>
      <c r="AJ81" s="343"/>
      <c r="AK81" s="343"/>
      <c r="AL81" s="343"/>
      <c r="AM81" s="343"/>
      <c r="AN81" s="343"/>
      <c r="AO81" s="343"/>
      <c r="AP81" s="343"/>
      <c r="AQ81" s="343"/>
      <c r="AR81" s="343"/>
      <c r="AS81" s="343"/>
      <c r="AT81" s="343"/>
      <c r="AU81" s="343"/>
      <c r="AV81" s="343"/>
      <c r="AW81" s="343"/>
      <c r="AX81" s="343"/>
      <c r="AY81" s="343"/>
      <c r="AZ81" s="343"/>
      <c r="BA81" s="343"/>
      <c r="BB81" s="343"/>
      <c r="BC81" s="343"/>
      <c r="BD81" s="343"/>
      <c r="BE81" s="343"/>
      <c r="BF81" s="343"/>
      <c r="BG81" s="343"/>
      <c r="BH81" s="343"/>
      <c r="BI81" s="343"/>
      <c r="BJ81" s="343"/>
      <c r="BK81" s="343"/>
      <c r="BL81" s="343"/>
      <c r="BM81" s="343"/>
      <c r="BN81" s="343"/>
      <c r="BO81" s="343"/>
      <c r="BP81" s="343"/>
      <c r="BQ81" s="343"/>
      <c r="BR81" s="343"/>
      <c r="BS81" s="343"/>
      <c r="BT81" s="343"/>
      <c r="BU81" s="343"/>
      <c r="BV81" s="343"/>
      <c r="BW81" s="343"/>
      <c r="BX81" s="343"/>
      <c r="BY81" s="343"/>
      <c r="BZ81" s="343"/>
      <c r="CA81" s="343"/>
      <c r="CB81" s="343"/>
      <c r="CC81" s="343"/>
      <c r="CD81" s="343"/>
      <c r="CE81" s="343"/>
      <c r="CF81" s="343"/>
      <c r="CG81" s="343"/>
      <c r="CH81" s="343"/>
      <c r="CI81" s="343"/>
      <c r="CJ81" s="343"/>
      <c r="CK81" s="343"/>
      <c r="CL81" s="343"/>
      <c r="CM81" s="343"/>
      <c r="CN81" s="343"/>
      <c r="CO81" s="343"/>
      <c r="CP81" s="343"/>
      <c r="CQ81" s="343"/>
      <c r="CR81" s="343"/>
      <c r="CS81" s="343"/>
      <c r="CT81" s="343"/>
      <c r="CU81" s="343"/>
      <c r="CV81" s="343"/>
      <c r="CW81" s="343"/>
      <c r="CX81" s="343"/>
      <c r="CY81" s="343"/>
      <c r="CZ81" s="343"/>
      <c r="DA81" s="343"/>
      <c r="DB81" s="343"/>
      <c r="DC81" s="343"/>
      <c r="DD81" s="343"/>
      <c r="DE81" s="343"/>
      <c r="DF81" s="343"/>
      <c r="DG81" s="343"/>
      <c r="DH81" s="343"/>
      <c r="DI81" s="343"/>
      <c r="DJ81" s="343"/>
      <c r="DK81" s="343"/>
      <c r="DL81" s="343"/>
      <c r="DM81" s="343"/>
      <c r="DN81" s="343"/>
      <c r="DO81" s="343"/>
      <c r="DP81" s="343"/>
      <c r="DQ81" s="343"/>
      <c r="DR81" s="343"/>
      <c r="DS81" s="343"/>
      <c r="DT81" s="279"/>
      <c r="DU81" s="37"/>
      <c r="DV81" s="38"/>
      <c r="DW81" s="38"/>
      <c r="DX81" s="38"/>
    </row>
    <row r="82" spans="1:128" ht="101.25">
      <c r="A82" s="45" t="s">
        <v>153</v>
      </c>
      <c r="B82" s="9" t="s">
        <v>193</v>
      </c>
      <c r="C82" s="10" t="s">
        <v>42</v>
      </c>
      <c r="D82" s="12" t="s">
        <v>114</v>
      </c>
      <c r="E82" s="12" t="s">
        <v>44</v>
      </c>
      <c r="F82" s="12"/>
      <c r="G82" s="12"/>
      <c r="H82" s="12"/>
      <c r="I82" s="12"/>
      <c r="J82" s="12"/>
      <c r="K82" s="12"/>
      <c r="L82" s="12"/>
      <c r="M82" s="12"/>
      <c r="N82" s="12"/>
      <c r="O82" s="12"/>
      <c r="P82" s="12"/>
      <c r="Q82" s="12"/>
      <c r="R82" s="12"/>
      <c r="S82" s="12"/>
      <c r="T82" s="12"/>
      <c r="U82" s="12"/>
      <c r="V82" s="12"/>
      <c r="W82" s="12"/>
      <c r="X82" s="12"/>
      <c r="Y82" s="12"/>
      <c r="Z82" s="12"/>
      <c r="AA82" s="12"/>
      <c r="AB82" s="12"/>
      <c r="AC82" s="162" t="s">
        <v>335</v>
      </c>
      <c r="AD82" s="163" t="s">
        <v>336</v>
      </c>
      <c r="AE82" s="163" t="s">
        <v>296</v>
      </c>
      <c r="AF82" s="12" t="s">
        <v>24</v>
      </c>
      <c r="AG82" s="327" t="s">
        <v>49</v>
      </c>
      <c r="AH82" s="126">
        <f>AJ82+AL82+AN82+AP82</f>
        <v>540</v>
      </c>
      <c r="AI82" s="126">
        <f t="shared" si="130"/>
        <v>373.1</v>
      </c>
      <c r="AJ82" s="123"/>
      <c r="AK82" s="123"/>
      <c r="AL82" s="123"/>
      <c r="AM82" s="123"/>
      <c r="AN82" s="123"/>
      <c r="AO82" s="123"/>
      <c r="AP82" s="123">
        <v>540</v>
      </c>
      <c r="AQ82" s="123">
        <v>373.1</v>
      </c>
      <c r="AR82" s="123">
        <f t="shared" si="67"/>
        <v>440</v>
      </c>
      <c r="AS82" s="123"/>
      <c r="AT82" s="123"/>
      <c r="AU82" s="123"/>
      <c r="AV82" s="123">
        <v>440</v>
      </c>
      <c r="AW82" s="123">
        <v>462</v>
      </c>
      <c r="AX82" s="123"/>
      <c r="AY82" s="123"/>
      <c r="AZ82" s="123"/>
      <c r="BA82" s="123">
        <f t="shared" si="17"/>
        <v>462</v>
      </c>
      <c r="BB82" s="123">
        <v>485.1</v>
      </c>
      <c r="BC82" s="123"/>
      <c r="BD82" s="123"/>
      <c r="BE82" s="123"/>
      <c r="BF82" s="123">
        <f t="shared" si="18"/>
        <v>485.1</v>
      </c>
      <c r="BG82" s="123">
        <v>504.5</v>
      </c>
      <c r="BH82" s="123"/>
      <c r="BI82" s="123"/>
      <c r="BJ82" s="123"/>
      <c r="BK82" s="123">
        <f t="shared" si="19"/>
        <v>504.5</v>
      </c>
      <c r="BL82" s="126">
        <f>BN82+BP82+BR82+BT82</f>
        <v>540</v>
      </c>
      <c r="BM82" s="126">
        <f t="shared" si="150"/>
        <v>373.1</v>
      </c>
      <c r="BN82" s="123"/>
      <c r="BO82" s="123"/>
      <c r="BP82" s="123"/>
      <c r="BQ82" s="123"/>
      <c r="BR82" s="123"/>
      <c r="BS82" s="123"/>
      <c r="BT82" s="123">
        <v>540</v>
      </c>
      <c r="BU82" s="123">
        <v>373.1</v>
      </c>
      <c r="BV82" s="123">
        <f t="shared" ref="BV82" si="164">BW82+BX82+BY82+BZ82</f>
        <v>440</v>
      </c>
      <c r="BW82" s="123"/>
      <c r="BX82" s="123"/>
      <c r="BY82" s="123"/>
      <c r="BZ82" s="123">
        <v>440</v>
      </c>
      <c r="CA82" s="123">
        <v>462</v>
      </c>
      <c r="CB82" s="123"/>
      <c r="CC82" s="123"/>
      <c r="CD82" s="123"/>
      <c r="CE82" s="123">
        <f t="shared" si="102"/>
        <v>462</v>
      </c>
      <c r="CF82" s="123">
        <v>485.1</v>
      </c>
      <c r="CG82" s="123"/>
      <c r="CH82" s="123"/>
      <c r="CI82" s="123"/>
      <c r="CJ82" s="123">
        <f t="shared" si="103"/>
        <v>485.1</v>
      </c>
      <c r="CK82" s="123">
        <v>504.5</v>
      </c>
      <c r="CL82" s="123"/>
      <c r="CM82" s="123"/>
      <c r="CN82" s="123"/>
      <c r="CO82" s="123">
        <f t="shared" si="104"/>
        <v>504.5</v>
      </c>
      <c r="CP82" s="123">
        <f t="shared" si="105"/>
        <v>373.1</v>
      </c>
      <c r="CQ82" s="123"/>
      <c r="CR82" s="123"/>
      <c r="CS82" s="123">
        <f t="shared" si="106"/>
        <v>0</v>
      </c>
      <c r="CT82" s="123">
        <v>373.1</v>
      </c>
      <c r="CU82" s="123">
        <f t="shared" si="107"/>
        <v>440</v>
      </c>
      <c r="CV82" s="123">
        <f t="shared" si="108"/>
        <v>0</v>
      </c>
      <c r="CW82" s="123">
        <f t="shared" si="109"/>
        <v>0</v>
      </c>
      <c r="CX82" s="123">
        <f t="shared" si="110"/>
        <v>0</v>
      </c>
      <c r="CY82" s="123">
        <f t="shared" si="111"/>
        <v>440</v>
      </c>
      <c r="CZ82" s="123">
        <f t="shared" si="112"/>
        <v>462</v>
      </c>
      <c r="DA82" s="123">
        <f t="shared" si="113"/>
        <v>0</v>
      </c>
      <c r="DB82" s="123">
        <f t="shared" si="114"/>
        <v>0</v>
      </c>
      <c r="DC82" s="123">
        <f t="shared" si="115"/>
        <v>0</v>
      </c>
      <c r="DD82" s="123">
        <f t="shared" si="116"/>
        <v>462</v>
      </c>
      <c r="DE82" s="123">
        <f t="shared" si="117"/>
        <v>373.1</v>
      </c>
      <c r="DF82" s="123"/>
      <c r="DG82" s="123"/>
      <c r="DH82" s="123">
        <f t="shared" si="118"/>
        <v>0</v>
      </c>
      <c r="DI82" s="123">
        <v>373.1</v>
      </c>
      <c r="DJ82" s="124">
        <f t="shared" si="119"/>
        <v>440</v>
      </c>
      <c r="DK82" s="124">
        <f t="shared" si="120"/>
        <v>0</v>
      </c>
      <c r="DL82" s="124">
        <f t="shared" si="121"/>
        <v>0</v>
      </c>
      <c r="DM82" s="124">
        <f t="shared" si="122"/>
        <v>0</v>
      </c>
      <c r="DN82" s="124">
        <f t="shared" si="123"/>
        <v>440</v>
      </c>
      <c r="DO82" s="123">
        <f t="shared" si="124"/>
        <v>462</v>
      </c>
      <c r="DP82" s="123">
        <f t="shared" si="125"/>
        <v>0</v>
      </c>
      <c r="DQ82" s="123">
        <f t="shared" si="126"/>
        <v>0</v>
      </c>
      <c r="DR82" s="123">
        <f t="shared" si="127"/>
        <v>0</v>
      </c>
      <c r="DS82" s="123">
        <f t="shared" si="128"/>
        <v>462</v>
      </c>
      <c r="DT82" s="298" t="s">
        <v>50</v>
      </c>
      <c r="DU82" s="37"/>
      <c r="DV82" s="38"/>
      <c r="DW82" s="38"/>
      <c r="DX82" s="38"/>
    </row>
    <row r="83" spans="1:128" ht="89.25">
      <c r="A83" s="8" t="s">
        <v>157</v>
      </c>
      <c r="B83" s="9" t="s">
        <v>271</v>
      </c>
      <c r="C83" s="10" t="s">
        <v>42</v>
      </c>
      <c r="D83" s="12" t="s">
        <v>115</v>
      </c>
      <c r="E83" s="12" t="s">
        <v>44</v>
      </c>
      <c r="F83" s="12"/>
      <c r="G83" s="12"/>
      <c r="H83" s="12"/>
      <c r="I83" s="12"/>
      <c r="J83" s="12"/>
      <c r="K83" s="12"/>
      <c r="L83" s="12"/>
      <c r="M83" s="12"/>
      <c r="N83" s="12"/>
      <c r="O83" s="12"/>
      <c r="P83" s="12"/>
      <c r="Q83" s="12"/>
      <c r="R83" s="12"/>
      <c r="S83" s="12"/>
      <c r="T83" s="12"/>
      <c r="U83" s="12"/>
      <c r="V83" s="12"/>
      <c r="W83" s="12"/>
      <c r="X83" s="12"/>
      <c r="Y83" s="12"/>
      <c r="Z83" s="12"/>
      <c r="AA83" s="12"/>
      <c r="AB83" s="12"/>
      <c r="AC83" s="171" t="s">
        <v>337</v>
      </c>
      <c r="AD83" s="171"/>
      <c r="AE83" s="171" t="s">
        <v>338</v>
      </c>
      <c r="AF83" s="12" t="s">
        <v>83</v>
      </c>
      <c r="AG83" s="327" t="s">
        <v>158</v>
      </c>
      <c r="AH83" s="126">
        <f>AJ83+AL83+AN83+AP83</f>
        <v>485.3</v>
      </c>
      <c r="AI83" s="126">
        <f t="shared" ref="AI83" si="165">AK83+AM83+AO83+AQ83</f>
        <v>478.3</v>
      </c>
      <c r="AJ83" s="123"/>
      <c r="AK83" s="123"/>
      <c r="AL83" s="123"/>
      <c r="AM83" s="123"/>
      <c r="AN83" s="123"/>
      <c r="AO83" s="123"/>
      <c r="AP83" s="123">
        <v>485.3</v>
      </c>
      <c r="AQ83" s="123">
        <v>478.3</v>
      </c>
      <c r="AR83" s="123">
        <f t="shared" ref="AR83" si="166">AS83+AT83+AU83+AV83</f>
        <v>512</v>
      </c>
      <c r="AS83" s="124"/>
      <c r="AT83" s="124"/>
      <c r="AU83" s="124"/>
      <c r="AV83" s="123">
        <v>512</v>
      </c>
      <c r="AW83" s="124">
        <v>547.9</v>
      </c>
      <c r="AX83" s="124"/>
      <c r="AY83" s="124"/>
      <c r="AZ83" s="124"/>
      <c r="BA83" s="123">
        <f t="shared" ref="BA83" si="167">AW83-AX83-AY83-AZ83</f>
        <v>547.9</v>
      </c>
      <c r="BB83" s="124">
        <v>586.29999999999995</v>
      </c>
      <c r="BC83" s="124"/>
      <c r="BD83" s="124"/>
      <c r="BE83" s="124"/>
      <c r="BF83" s="123">
        <f t="shared" ref="BF83" si="168">BB83-BC83-BD83-BE83</f>
        <v>586.29999999999995</v>
      </c>
      <c r="BG83" s="124">
        <v>627.29999999999995</v>
      </c>
      <c r="BH83" s="124"/>
      <c r="BI83" s="124"/>
      <c r="BJ83" s="124"/>
      <c r="BK83" s="123">
        <f t="shared" ref="BK83" si="169">BG83-BH83-BI83-BJ83</f>
        <v>627.29999999999995</v>
      </c>
      <c r="BL83" s="126">
        <f>BN83+BP83+BR83+BT83</f>
        <v>485.3</v>
      </c>
      <c r="BM83" s="126">
        <f t="shared" ref="BM83" si="170">BO83+BQ83+BS83+BU83</f>
        <v>478.3</v>
      </c>
      <c r="BN83" s="123"/>
      <c r="BO83" s="123"/>
      <c r="BP83" s="123"/>
      <c r="BQ83" s="123"/>
      <c r="BR83" s="123"/>
      <c r="BS83" s="123"/>
      <c r="BT83" s="123">
        <v>485.3</v>
      </c>
      <c r="BU83" s="123">
        <v>478.3</v>
      </c>
      <c r="BV83" s="123">
        <f t="shared" ref="BV83" si="171">BW83+BX83+BY83+BZ83</f>
        <v>512</v>
      </c>
      <c r="BW83" s="124"/>
      <c r="BX83" s="124"/>
      <c r="BY83" s="124"/>
      <c r="BZ83" s="123">
        <v>512</v>
      </c>
      <c r="CA83" s="124">
        <v>547.9</v>
      </c>
      <c r="CB83" s="124"/>
      <c r="CC83" s="124"/>
      <c r="CD83" s="124"/>
      <c r="CE83" s="123">
        <f t="shared" ref="CE83" si="172">CA83-CB83-CC83-CD83</f>
        <v>547.9</v>
      </c>
      <c r="CF83" s="124">
        <v>586.29999999999995</v>
      </c>
      <c r="CG83" s="124"/>
      <c r="CH83" s="124"/>
      <c r="CI83" s="124"/>
      <c r="CJ83" s="123">
        <f t="shared" ref="CJ83" si="173">CF83-CG83-CH83-CI83</f>
        <v>586.29999999999995</v>
      </c>
      <c r="CK83" s="124">
        <v>627.29999999999995</v>
      </c>
      <c r="CL83" s="124"/>
      <c r="CM83" s="124"/>
      <c r="CN83" s="124"/>
      <c r="CO83" s="123">
        <f t="shared" ref="CO83" si="174">CK83-CL83-CM83-CN83</f>
        <v>627.29999999999995</v>
      </c>
      <c r="CP83" s="123">
        <f>CQ83+CR83+CS83+CT83</f>
        <v>478.3</v>
      </c>
      <c r="CQ83" s="123"/>
      <c r="CR83" s="123"/>
      <c r="CS83" s="123">
        <f t="shared" ref="CS83" si="175">AO83</f>
        <v>0</v>
      </c>
      <c r="CT83" s="123">
        <v>478.3</v>
      </c>
      <c r="CU83" s="123">
        <f t="shared" ref="CU83" si="176">AR83</f>
        <v>512</v>
      </c>
      <c r="CV83" s="123">
        <f t="shared" ref="CV83" si="177">AS83</f>
        <v>0</v>
      </c>
      <c r="CW83" s="123">
        <f t="shared" ref="CW83" si="178">AT83</f>
        <v>0</v>
      </c>
      <c r="CX83" s="123">
        <f t="shared" ref="CX83" si="179">AU83</f>
        <v>0</v>
      </c>
      <c r="CY83" s="123">
        <f t="shared" ref="CY83" si="180">AV83</f>
        <v>512</v>
      </c>
      <c r="CZ83" s="123">
        <f t="shared" ref="CZ83" si="181">AW83</f>
        <v>547.9</v>
      </c>
      <c r="DA83" s="123">
        <f t="shared" ref="DA83" si="182">AX83</f>
        <v>0</v>
      </c>
      <c r="DB83" s="123">
        <f t="shared" ref="DB83" si="183">AY83</f>
        <v>0</v>
      </c>
      <c r="DC83" s="123">
        <f t="shared" ref="DC83" si="184">AZ83</f>
        <v>0</v>
      </c>
      <c r="DD83" s="123">
        <f t="shared" ref="DD83" si="185">BA83</f>
        <v>547.9</v>
      </c>
      <c r="DE83" s="123">
        <f t="shared" ref="DE83" si="186">DF83+DG83+DH83+DI83</f>
        <v>478.3</v>
      </c>
      <c r="DF83" s="123"/>
      <c r="DG83" s="123"/>
      <c r="DH83" s="123">
        <f t="shared" ref="DH83" si="187">BS83</f>
        <v>0</v>
      </c>
      <c r="DI83" s="123">
        <v>478.3</v>
      </c>
      <c r="DJ83" s="124">
        <f t="shared" ref="DJ83" si="188">BV83</f>
        <v>512</v>
      </c>
      <c r="DK83" s="124">
        <f t="shared" ref="DK83" si="189">BW83</f>
        <v>0</v>
      </c>
      <c r="DL83" s="124">
        <f t="shared" ref="DL83" si="190">BX83</f>
        <v>0</v>
      </c>
      <c r="DM83" s="124">
        <f t="shared" ref="DM83" si="191">BY83</f>
        <v>0</v>
      </c>
      <c r="DN83" s="124">
        <f t="shared" ref="DN83" si="192">BZ83</f>
        <v>512</v>
      </c>
      <c r="DO83" s="123">
        <f t="shared" ref="DO83" si="193">CA83</f>
        <v>547.9</v>
      </c>
      <c r="DP83" s="123">
        <f t="shared" ref="DP83" si="194">CB83</f>
        <v>0</v>
      </c>
      <c r="DQ83" s="123">
        <f t="shared" ref="DQ83" si="195">CC83</f>
        <v>0</v>
      </c>
      <c r="DR83" s="123">
        <f t="shared" ref="DR83" si="196">CD83</f>
        <v>0</v>
      </c>
      <c r="DS83" s="123">
        <f t="shared" ref="DS83" si="197">CE83</f>
        <v>547.9</v>
      </c>
      <c r="DT83" s="298" t="s">
        <v>50</v>
      </c>
      <c r="DU83" s="37"/>
      <c r="DV83" s="38"/>
      <c r="DW83" s="38"/>
      <c r="DX83" s="38"/>
    </row>
    <row r="84" spans="1:128" ht="90">
      <c r="A84" s="16" t="s">
        <v>116</v>
      </c>
      <c r="B84" s="17" t="s">
        <v>162</v>
      </c>
      <c r="C84" s="18" t="s">
        <v>38</v>
      </c>
      <c r="D84" s="18" t="s">
        <v>38</v>
      </c>
      <c r="E84" s="18" t="s">
        <v>38</v>
      </c>
      <c r="F84" s="18" t="s">
        <v>38</v>
      </c>
      <c r="G84" s="18" t="s">
        <v>38</v>
      </c>
      <c r="H84" s="18" t="s">
        <v>38</v>
      </c>
      <c r="I84" s="18" t="s">
        <v>38</v>
      </c>
      <c r="J84" s="18" t="s">
        <v>38</v>
      </c>
      <c r="K84" s="18" t="s">
        <v>38</v>
      </c>
      <c r="L84" s="18" t="s">
        <v>38</v>
      </c>
      <c r="M84" s="18" t="s">
        <v>38</v>
      </c>
      <c r="N84" s="18" t="s">
        <v>38</v>
      </c>
      <c r="O84" s="18" t="s">
        <v>38</v>
      </c>
      <c r="P84" s="18" t="s">
        <v>38</v>
      </c>
      <c r="Q84" s="18" t="s">
        <v>38</v>
      </c>
      <c r="R84" s="18" t="s">
        <v>38</v>
      </c>
      <c r="S84" s="18" t="s">
        <v>38</v>
      </c>
      <c r="T84" s="18" t="s">
        <v>38</v>
      </c>
      <c r="U84" s="18" t="s">
        <v>38</v>
      </c>
      <c r="V84" s="18" t="s">
        <v>38</v>
      </c>
      <c r="W84" s="18" t="s">
        <v>38</v>
      </c>
      <c r="X84" s="18" t="s">
        <v>38</v>
      </c>
      <c r="Y84" s="18" t="s">
        <v>38</v>
      </c>
      <c r="Z84" s="18" t="s">
        <v>38</v>
      </c>
      <c r="AA84" s="18" t="s">
        <v>38</v>
      </c>
      <c r="AB84" s="18" t="s">
        <v>38</v>
      </c>
      <c r="AC84" s="18" t="s">
        <v>38</v>
      </c>
      <c r="AD84" s="18" t="s">
        <v>38</v>
      </c>
      <c r="AE84" s="18" t="s">
        <v>38</v>
      </c>
      <c r="AF84" s="18" t="s">
        <v>38</v>
      </c>
      <c r="AG84" s="18" t="s">
        <v>38</v>
      </c>
      <c r="AH84" s="131">
        <f>AH85+AH87</f>
        <v>794</v>
      </c>
      <c r="AI84" s="131">
        <f t="shared" ref="AI84:AO84" si="198">AI85+AI87</f>
        <v>545.70000000000005</v>
      </c>
      <c r="AJ84" s="131">
        <f t="shared" si="198"/>
        <v>254.4</v>
      </c>
      <c r="AK84" s="131">
        <f t="shared" si="198"/>
        <v>254.4</v>
      </c>
      <c r="AL84" s="131">
        <f t="shared" si="198"/>
        <v>539.6</v>
      </c>
      <c r="AM84" s="131">
        <f t="shared" si="198"/>
        <v>291.3</v>
      </c>
      <c r="AN84" s="131">
        <f t="shared" si="198"/>
        <v>0</v>
      </c>
      <c r="AO84" s="131">
        <f t="shared" si="198"/>
        <v>0</v>
      </c>
      <c r="AP84" s="131">
        <f>AP85+AP87</f>
        <v>0</v>
      </c>
      <c r="AQ84" s="131">
        <f t="shared" ref="AQ84" si="199">AQ85+AQ87</f>
        <v>0</v>
      </c>
      <c r="AR84" s="131">
        <f t="shared" ref="AR84:AW84" si="200">AR85+AR87</f>
        <v>281.8</v>
      </c>
      <c r="AS84" s="131">
        <f t="shared" ref="AS84" si="201">AS85+AS87</f>
        <v>278.3</v>
      </c>
      <c r="AT84" s="131">
        <f t="shared" ref="AT84" si="202">AT85+AT87</f>
        <v>3.5</v>
      </c>
      <c r="AU84" s="131">
        <f t="shared" ref="AU84:AV84" si="203">AU85+AU87</f>
        <v>0</v>
      </c>
      <c r="AV84" s="131">
        <f t="shared" si="203"/>
        <v>0</v>
      </c>
      <c r="AW84" s="131">
        <f t="shared" si="200"/>
        <v>284.89999999999998</v>
      </c>
      <c r="AX84" s="131">
        <f t="shared" ref="AX84:BK84" si="204">AX85+AX87</f>
        <v>281.39999999999998</v>
      </c>
      <c r="AY84" s="131">
        <f t="shared" si="204"/>
        <v>3.5</v>
      </c>
      <c r="AZ84" s="131">
        <f t="shared" si="204"/>
        <v>0</v>
      </c>
      <c r="BA84" s="131">
        <f t="shared" si="204"/>
        <v>0</v>
      </c>
      <c r="BB84" s="131">
        <f t="shared" si="204"/>
        <v>295</v>
      </c>
      <c r="BC84" s="131">
        <f t="shared" si="204"/>
        <v>291.5</v>
      </c>
      <c r="BD84" s="131">
        <f t="shared" si="204"/>
        <v>3.5</v>
      </c>
      <c r="BE84" s="131">
        <f t="shared" si="204"/>
        <v>0</v>
      </c>
      <c r="BF84" s="131">
        <f t="shared" ref="BF84" si="205">BF85+BF87</f>
        <v>0</v>
      </c>
      <c r="BG84" s="131">
        <f t="shared" si="204"/>
        <v>3.5</v>
      </c>
      <c r="BH84" s="131">
        <f t="shared" si="204"/>
        <v>0</v>
      </c>
      <c r="BI84" s="131">
        <f t="shared" si="204"/>
        <v>3.5</v>
      </c>
      <c r="BJ84" s="131">
        <f t="shared" si="204"/>
        <v>0</v>
      </c>
      <c r="BK84" s="131">
        <f t="shared" si="204"/>
        <v>0</v>
      </c>
      <c r="BL84" s="131">
        <f>BL85+BL87</f>
        <v>758.2</v>
      </c>
      <c r="BM84" s="131">
        <f t="shared" ref="BM84:BS84" si="206">BM85+BM87</f>
        <v>509.90000000000003</v>
      </c>
      <c r="BN84" s="131">
        <f t="shared" si="206"/>
        <v>246.5</v>
      </c>
      <c r="BO84" s="131">
        <f t="shared" si="206"/>
        <v>246.5</v>
      </c>
      <c r="BP84" s="131">
        <f t="shared" si="206"/>
        <v>511.70000000000005</v>
      </c>
      <c r="BQ84" s="131">
        <f t="shared" si="206"/>
        <v>263.40000000000003</v>
      </c>
      <c r="BR84" s="131">
        <f t="shared" si="206"/>
        <v>0</v>
      </c>
      <c r="BS84" s="131">
        <f t="shared" si="206"/>
        <v>0</v>
      </c>
      <c r="BT84" s="131">
        <f>BT85+BT87</f>
        <v>0</v>
      </c>
      <c r="BU84" s="131">
        <f t="shared" ref="BU84:BZ84" si="207">BU85+BU87</f>
        <v>0</v>
      </c>
      <c r="BV84" s="131">
        <f t="shared" si="207"/>
        <v>281.8</v>
      </c>
      <c r="BW84" s="131">
        <f t="shared" si="207"/>
        <v>278.3</v>
      </c>
      <c r="BX84" s="131">
        <f t="shared" si="207"/>
        <v>3.5</v>
      </c>
      <c r="BY84" s="131">
        <f t="shared" si="207"/>
        <v>0</v>
      </c>
      <c r="BZ84" s="131">
        <f t="shared" si="207"/>
        <v>0</v>
      </c>
      <c r="CA84" s="131">
        <f t="shared" ref="CA84:CO84" si="208">CA85+CA87</f>
        <v>284.89999999999998</v>
      </c>
      <c r="CB84" s="131">
        <f t="shared" si="208"/>
        <v>281.39999999999998</v>
      </c>
      <c r="CC84" s="131">
        <f t="shared" si="208"/>
        <v>3.5</v>
      </c>
      <c r="CD84" s="131">
        <f t="shared" si="208"/>
        <v>0</v>
      </c>
      <c r="CE84" s="131">
        <f t="shared" si="208"/>
        <v>0</v>
      </c>
      <c r="CF84" s="131">
        <f t="shared" si="208"/>
        <v>295</v>
      </c>
      <c r="CG84" s="131">
        <f t="shared" si="208"/>
        <v>291.5</v>
      </c>
      <c r="CH84" s="131">
        <f t="shared" si="208"/>
        <v>3.5</v>
      </c>
      <c r="CI84" s="131">
        <f t="shared" si="208"/>
        <v>0</v>
      </c>
      <c r="CJ84" s="131">
        <f t="shared" si="208"/>
        <v>0</v>
      </c>
      <c r="CK84" s="131">
        <f t="shared" si="208"/>
        <v>3.5</v>
      </c>
      <c r="CL84" s="131">
        <f t="shared" si="208"/>
        <v>0</v>
      </c>
      <c r="CM84" s="131">
        <f t="shared" si="208"/>
        <v>3.5</v>
      </c>
      <c r="CN84" s="131">
        <f t="shared" si="208"/>
        <v>0</v>
      </c>
      <c r="CO84" s="131">
        <f t="shared" si="208"/>
        <v>0</v>
      </c>
      <c r="CP84" s="131">
        <f t="shared" ref="CP84:CR84" si="209">CP85+CP87</f>
        <v>545.70000000000005</v>
      </c>
      <c r="CQ84" s="131">
        <f t="shared" si="209"/>
        <v>254.4</v>
      </c>
      <c r="CR84" s="131">
        <f t="shared" si="209"/>
        <v>291.3</v>
      </c>
      <c r="CS84" s="131">
        <f t="shared" ref="CS84:DS84" si="210">CS85+CS87</f>
        <v>0</v>
      </c>
      <c r="CT84" s="131">
        <f t="shared" si="210"/>
        <v>0</v>
      </c>
      <c r="CU84" s="131">
        <f t="shared" si="210"/>
        <v>281.8</v>
      </c>
      <c r="CV84" s="131">
        <f t="shared" si="210"/>
        <v>278.3</v>
      </c>
      <c r="CW84" s="131">
        <f t="shared" si="210"/>
        <v>3.5</v>
      </c>
      <c r="CX84" s="131">
        <f t="shared" si="210"/>
        <v>0</v>
      </c>
      <c r="CY84" s="131">
        <f t="shared" si="210"/>
        <v>0</v>
      </c>
      <c r="CZ84" s="131">
        <f t="shared" si="210"/>
        <v>284.89999999999998</v>
      </c>
      <c r="DA84" s="131">
        <f t="shared" si="210"/>
        <v>281.39999999999998</v>
      </c>
      <c r="DB84" s="131">
        <f t="shared" si="210"/>
        <v>3.5</v>
      </c>
      <c r="DC84" s="131">
        <f t="shared" si="210"/>
        <v>0</v>
      </c>
      <c r="DD84" s="131">
        <f t="shared" si="210"/>
        <v>0</v>
      </c>
      <c r="DE84" s="131">
        <f t="shared" si="210"/>
        <v>509.90000000000003</v>
      </c>
      <c r="DF84" s="131">
        <f t="shared" si="210"/>
        <v>246.5</v>
      </c>
      <c r="DG84" s="131">
        <f t="shared" si="210"/>
        <v>263.40000000000003</v>
      </c>
      <c r="DH84" s="131">
        <f t="shared" si="210"/>
        <v>0</v>
      </c>
      <c r="DI84" s="131">
        <f t="shared" si="210"/>
        <v>0</v>
      </c>
      <c r="DJ84" s="131">
        <f t="shared" si="210"/>
        <v>281.8</v>
      </c>
      <c r="DK84" s="131">
        <f t="shared" si="210"/>
        <v>278.3</v>
      </c>
      <c r="DL84" s="131">
        <f t="shared" si="210"/>
        <v>3.5</v>
      </c>
      <c r="DM84" s="131">
        <f t="shared" si="210"/>
        <v>0</v>
      </c>
      <c r="DN84" s="131">
        <f t="shared" si="210"/>
        <v>0</v>
      </c>
      <c r="DO84" s="131">
        <f t="shared" si="210"/>
        <v>284.89999999999998</v>
      </c>
      <c r="DP84" s="131">
        <f t="shared" si="210"/>
        <v>281.39999999999998</v>
      </c>
      <c r="DQ84" s="131">
        <f t="shared" si="210"/>
        <v>3.5</v>
      </c>
      <c r="DR84" s="131">
        <f t="shared" si="210"/>
        <v>0</v>
      </c>
      <c r="DS84" s="131">
        <f t="shared" si="210"/>
        <v>0</v>
      </c>
      <c r="DT84" s="367"/>
      <c r="DU84" s="37"/>
      <c r="DV84" s="38"/>
      <c r="DW84" s="38"/>
      <c r="DX84" s="38"/>
    </row>
    <row r="85" spans="1:128" ht="33.75">
      <c r="A85" s="66" t="s">
        <v>117</v>
      </c>
      <c r="B85" s="67" t="s">
        <v>194</v>
      </c>
      <c r="C85" s="68" t="s">
        <v>38</v>
      </c>
      <c r="D85" s="68" t="s">
        <v>38</v>
      </c>
      <c r="E85" s="68" t="s">
        <v>38</v>
      </c>
      <c r="F85" s="68" t="s">
        <v>38</v>
      </c>
      <c r="G85" s="68" t="s">
        <v>38</v>
      </c>
      <c r="H85" s="68" t="s">
        <v>38</v>
      </c>
      <c r="I85" s="68" t="s">
        <v>38</v>
      </c>
      <c r="J85" s="68" t="s">
        <v>38</v>
      </c>
      <c r="K85" s="68" t="s">
        <v>38</v>
      </c>
      <c r="L85" s="68" t="s">
        <v>38</v>
      </c>
      <c r="M85" s="68" t="s">
        <v>38</v>
      </c>
      <c r="N85" s="68" t="s">
        <v>38</v>
      </c>
      <c r="O85" s="68" t="s">
        <v>38</v>
      </c>
      <c r="P85" s="68" t="s">
        <v>38</v>
      </c>
      <c r="Q85" s="68" t="s">
        <v>38</v>
      </c>
      <c r="R85" s="68" t="s">
        <v>38</v>
      </c>
      <c r="S85" s="68" t="s">
        <v>38</v>
      </c>
      <c r="T85" s="68" t="s">
        <v>38</v>
      </c>
      <c r="U85" s="68" t="s">
        <v>38</v>
      </c>
      <c r="V85" s="68" t="s">
        <v>38</v>
      </c>
      <c r="W85" s="68" t="s">
        <v>38</v>
      </c>
      <c r="X85" s="68" t="s">
        <v>38</v>
      </c>
      <c r="Y85" s="68" t="s">
        <v>38</v>
      </c>
      <c r="Z85" s="68" t="s">
        <v>38</v>
      </c>
      <c r="AA85" s="68" t="s">
        <v>38</v>
      </c>
      <c r="AB85" s="68" t="s">
        <v>38</v>
      </c>
      <c r="AC85" s="68" t="s">
        <v>38</v>
      </c>
      <c r="AD85" s="68" t="s">
        <v>38</v>
      </c>
      <c r="AE85" s="68" t="s">
        <v>38</v>
      </c>
      <c r="AF85" s="68" t="s">
        <v>38</v>
      </c>
      <c r="AG85" s="68" t="s">
        <v>38</v>
      </c>
      <c r="AH85" s="132">
        <f>AH86</f>
        <v>254.4</v>
      </c>
      <c r="AI85" s="132">
        <f t="shared" ref="AI85:AQ85" si="211">AI86</f>
        <v>254.4</v>
      </c>
      <c r="AJ85" s="132">
        <f t="shared" si="211"/>
        <v>254.4</v>
      </c>
      <c r="AK85" s="132">
        <f t="shared" si="211"/>
        <v>254.4</v>
      </c>
      <c r="AL85" s="132">
        <f t="shared" si="211"/>
        <v>0</v>
      </c>
      <c r="AM85" s="132">
        <f t="shared" si="211"/>
        <v>0</v>
      </c>
      <c r="AN85" s="132">
        <f t="shared" si="211"/>
        <v>0</v>
      </c>
      <c r="AO85" s="132">
        <f t="shared" si="211"/>
        <v>0</v>
      </c>
      <c r="AP85" s="132">
        <f>AP86</f>
        <v>0</v>
      </c>
      <c r="AQ85" s="132">
        <f t="shared" si="211"/>
        <v>0</v>
      </c>
      <c r="AR85" s="132">
        <f t="shared" ref="AR85:AV85" si="212">AR86</f>
        <v>278.3</v>
      </c>
      <c r="AS85" s="132">
        <f t="shared" ref="AS85" si="213">AS86</f>
        <v>278.3</v>
      </c>
      <c r="AT85" s="132">
        <f t="shared" ref="AT85" si="214">AT86</f>
        <v>0</v>
      </c>
      <c r="AU85" s="132">
        <f t="shared" ref="AU85" si="215">AU86</f>
        <v>0</v>
      </c>
      <c r="AV85" s="132">
        <f t="shared" si="212"/>
        <v>0</v>
      </c>
      <c r="AW85" s="132">
        <f t="shared" ref="AW85:DJ85" si="216">AW86</f>
        <v>281.39999999999998</v>
      </c>
      <c r="AX85" s="132">
        <f t="shared" si="216"/>
        <v>281.39999999999998</v>
      </c>
      <c r="AY85" s="132">
        <f t="shared" si="216"/>
        <v>0</v>
      </c>
      <c r="AZ85" s="132">
        <f t="shared" si="216"/>
        <v>0</v>
      </c>
      <c r="BA85" s="132">
        <f t="shared" si="216"/>
        <v>0</v>
      </c>
      <c r="BB85" s="132">
        <f t="shared" si="216"/>
        <v>291.5</v>
      </c>
      <c r="BC85" s="132">
        <f t="shared" si="216"/>
        <v>291.5</v>
      </c>
      <c r="BD85" s="132">
        <f t="shared" si="216"/>
        <v>0</v>
      </c>
      <c r="BE85" s="132">
        <f t="shared" si="216"/>
        <v>0</v>
      </c>
      <c r="BF85" s="132">
        <f t="shared" si="216"/>
        <v>0</v>
      </c>
      <c r="BG85" s="132">
        <f t="shared" si="216"/>
        <v>0</v>
      </c>
      <c r="BH85" s="132">
        <f t="shared" si="216"/>
        <v>0</v>
      </c>
      <c r="BI85" s="132">
        <f t="shared" si="216"/>
        <v>0</v>
      </c>
      <c r="BJ85" s="132">
        <f t="shared" si="216"/>
        <v>0</v>
      </c>
      <c r="BK85" s="132">
        <f t="shared" si="216"/>
        <v>0</v>
      </c>
      <c r="BL85" s="132">
        <f>BL86</f>
        <v>246.5</v>
      </c>
      <c r="BM85" s="132">
        <f t="shared" ref="BM85:BZ85" si="217">BM86</f>
        <v>246.5</v>
      </c>
      <c r="BN85" s="132">
        <f t="shared" si="217"/>
        <v>246.5</v>
      </c>
      <c r="BO85" s="132">
        <f t="shared" si="217"/>
        <v>246.5</v>
      </c>
      <c r="BP85" s="132">
        <f t="shared" si="217"/>
        <v>0</v>
      </c>
      <c r="BQ85" s="132">
        <f t="shared" si="217"/>
        <v>0</v>
      </c>
      <c r="BR85" s="132">
        <f t="shared" si="217"/>
        <v>0</v>
      </c>
      <c r="BS85" s="132">
        <f t="shared" si="217"/>
        <v>0</v>
      </c>
      <c r="BT85" s="132">
        <f>BT86</f>
        <v>0</v>
      </c>
      <c r="BU85" s="132">
        <f t="shared" si="217"/>
        <v>0</v>
      </c>
      <c r="BV85" s="132">
        <f t="shared" si="217"/>
        <v>278.3</v>
      </c>
      <c r="BW85" s="132">
        <f t="shared" si="217"/>
        <v>278.3</v>
      </c>
      <c r="BX85" s="132">
        <f t="shared" si="217"/>
        <v>0</v>
      </c>
      <c r="BY85" s="132">
        <f t="shared" si="217"/>
        <v>0</v>
      </c>
      <c r="BZ85" s="132">
        <f t="shared" si="217"/>
        <v>0</v>
      </c>
      <c r="CA85" s="132">
        <f t="shared" si="216"/>
        <v>281.39999999999998</v>
      </c>
      <c r="CB85" s="132">
        <f t="shared" si="216"/>
        <v>281.39999999999998</v>
      </c>
      <c r="CC85" s="132">
        <f t="shared" si="216"/>
        <v>0</v>
      </c>
      <c r="CD85" s="132">
        <f t="shared" si="216"/>
        <v>0</v>
      </c>
      <c r="CE85" s="132">
        <f t="shared" si="216"/>
        <v>0</v>
      </c>
      <c r="CF85" s="132">
        <f t="shared" si="216"/>
        <v>291.5</v>
      </c>
      <c r="CG85" s="132">
        <f t="shared" si="216"/>
        <v>291.5</v>
      </c>
      <c r="CH85" s="132">
        <f t="shared" si="216"/>
        <v>0</v>
      </c>
      <c r="CI85" s="132">
        <f t="shared" si="216"/>
        <v>0</v>
      </c>
      <c r="CJ85" s="132">
        <f t="shared" si="216"/>
        <v>0</v>
      </c>
      <c r="CK85" s="132">
        <f t="shared" si="216"/>
        <v>0</v>
      </c>
      <c r="CL85" s="132">
        <f t="shared" si="216"/>
        <v>0</v>
      </c>
      <c r="CM85" s="132">
        <f t="shared" si="216"/>
        <v>0</v>
      </c>
      <c r="CN85" s="132">
        <f t="shared" si="216"/>
        <v>0</v>
      </c>
      <c r="CO85" s="132">
        <f t="shared" si="216"/>
        <v>0</v>
      </c>
      <c r="CP85" s="132">
        <f t="shared" si="216"/>
        <v>254.4</v>
      </c>
      <c r="CQ85" s="132">
        <f t="shared" si="216"/>
        <v>254.4</v>
      </c>
      <c r="CR85" s="132">
        <f t="shared" si="216"/>
        <v>0</v>
      </c>
      <c r="CS85" s="132">
        <f t="shared" si="216"/>
        <v>0</v>
      </c>
      <c r="CT85" s="132">
        <f t="shared" si="216"/>
        <v>0</v>
      </c>
      <c r="CU85" s="132">
        <f t="shared" si="216"/>
        <v>278.3</v>
      </c>
      <c r="CV85" s="132">
        <f t="shared" si="216"/>
        <v>278.3</v>
      </c>
      <c r="CW85" s="132">
        <f t="shared" si="216"/>
        <v>0</v>
      </c>
      <c r="CX85" s="132">
        <f t="shared" si="216"/>
        <v>0</v>
      </c>
      <c r="CY85" s="132">
        <f t="shared" si="216"/>
        <v>0</v>
      </c>
      <c r="CZ85" s="132">
        <f t="shared" si="216"/>
        <v>281.39999999999998</v>
      </c>
      <c r="DA85" s="132">
        <f t="shared" si="216"/>
        <v>281.39999999999998</v>
      </c>
      <c r="DB85" s="132">
        <f t="shared" si="216"/>
        <v>0</v>
      </c>
      <c r="DC85" s="132">
        <f t="shared" si="216"/>
        <v>0</v>
      </c>
      <c r="DD85" s="132">
        <f t="shared" si="216"/>
        <v>0</v>
      </c>
      <c r="DE85" s="132">
        <f t="shared" si="216"/>
        <v>246.5</v>
      </c>
      <c r="DF85" s="132">
        <f t="shared" si="216"/>
        <v>246.5</v>
      </c>
      <c r="DG85" s="132">
        <f t="shared" si="216"/>
        <v>0</v>
      </c>
      <c r="DH85" s="132">
        <f t="shared" si="216"/>
        <v>0</v>
      </c>
      <c r="DI85" s="132">
        <f t="shared" si="216"/>
        <v>0</v>
      </c>
      <c r="DJ85" s="132">
        <f t="shared" si="216"/>
        <v>278.3</v>
      </c>
      <c r="DK85" s="132">
        <f t="shared" ref="DK85:DS85" si="218">DK86</f>
        <v>278.3</v>
      </c>
      <c r="DL85" s="132">
        <f t="shared" si="218"/>
        <v>0</v>
      </c>
      <c r="DM85" s="132">
        <f t="shared" si="218"/>
        <v>0</v>
      </c>
      <c r="DN85" s="132">
        <f t="shared" si="218"/>
        <v>0</v>
      </c>
      <c r="DO85" s="132">
        <f t="shared" si="218"/>
        <v>281.39999999999998</v>
      </c>
      <c r="DP85" s="132">
        <f t="shared" si="218"/>
        <v>281.39999999999998</v>
      </c>
      <c r="DQ85" s="132">
        <f t="shared" si="218"/>
        <v>0</v>
      </c>
      <c r="DR85" s="132">
        <f t="shared" si="218"/>
        <v>0</v>
      </c>
      <c r="DS85" s="132">
        <f t="shared" si="218"/>
        <v>0</v>
      </c>
      <c r="DT85" s="368"/>
      <c r="DU85" s="37"/>
      <c r="DV85" s="38"/>
      <c r="DW85" s="38"/>
      <c r="DX85" s="38"/>
    </row>
    <row r="86" spans="1:128" s="92" customFormat="1" ht="114.75">
      <c r="A86" s="93" t="s">
        <v>118</v>
      </c>
      <c r="B86" s="94" t="s">
        <v>195</v>
      </c>
      <c r="C86" s="95" t="s">
        <v>42</v>
      </c>
      <c r="D86" s="96" t="s">
        <v>119</v>
      </c>
      <c r="E86" s="96" t="s">
        <v>44</v>
      </c>
      <c r="F86" s="96"/>
      <c r="G86" s="96"/>
      <c r="H86" s="96"/>
      <c r="I86" s="96"/>
      <c r="J86" s="96" t="s">
        <v>120</v>
      </c>
      <c r="K86" s="96" t="s">
        <v>60</v>
      </c>
      <c r="L86" s="96" t="s">
        <v>121</v>
      </c>
      <c r="M86" s="96"/>
      <c r="N86" s="96"/>
      <c r="O86" s="96"/>
      <c r="P86" s="96"/>
      <c r="Q86" s="96"/>
      <c r="R86" s="96"/>
      <c r="S86" s="96"/>
      <c r="T86" s="96"/>
      <c r="U86" s="96"/>
      <c r="V86" s="96"/>
      <c r="W86" s="96"/>
      <c r="X86" s="96"/>
      <c r="Y86" s="96"/>
      <c r="Z86" s="96"/>
      <c r="AA86" s="96"/>
      <c r="AB86" s="96"/>
      <c r="AC86" s="161" t="s">
        <v>339</v>
      </c>
      <c r="AD86" s="160" t="s">
        <v>276</v>
      </c>
      <c r="AE86" s="160" t="s">
        <v>340</v>
      </c>
      <c r="AF86" s="371"/>
      <c r="AG86" s="97" t="s">
        <v>123</v>
      </c>
      <c r="AH86" s="126">
        <f>AJ86+AL86+AN86+AP86</f>
        <v>254.4</v>
      </c>
      <c r="AI86" s="126">
        <f t="shared" ref="AI86:AI89" si="219">AK86+AM86+AO86+AQ86</f>
        <v>254.4</v>
      </c>
      <c r="AJ86" s="133">
        <v>254.4</v>
      </c>
      <c r="AK86" s="133">
        <v>254.4</v>
      </c>
      <c r="AL86" s="133"/>
      <c r="AM86" s="133"/>
      <c r="AN86" s="133"/>
      <c r="AO86" s="133"/>
      <c r="AP86" s="133">
        <v>0</v>
      </c>
      <c r="AQ86" s="133">
        <v>0</v>
      </c>
      <c r="AR86" s="123">
        <f t="shared" ref="AR86:AR88" si="220">AS86+AT86+AU86+AV86</f>
        <v>278.3</v>
      </c>
      <c r="AS86" s="133">
        <v>278.3</v>
      </c>
      <c r="AT86" s="133"/>
      <c r="AU86" s="133"/>
      <c r="AV86" s="134">
        <v>0</v>
      </c>
      <c r="AW86" s="133">
        <v>281.39999999999998</v>
      </c>
      <c r="AX86" s="133">
        <v>281.39999999999998</v>
      </c>
      <c r="AY86" s="133"/>
      <c r="AZ86" s="133"/>
      <c r="BA86" s="134">
        <f t="shared" ref="BA86:BA89" si="221">AW86-AX86-AY86-AZ86</f>
        <v>0</v>
      </c>
      <c r="BB86" s="133">
        <v>291.5</v>
      </c>
      <c r="BC86" s="133">
        <v>291.5</v>
      </c>
      <c r="BD86" s="133"/>
      <c r="BE86" s="133"/>
      <c r="BF86" s="134">
        <f t="shared" ref="BF86:BF89" si="222">BB86-BC86-BD86-BE86</f>
        <v>0</v>
      </c>
      <c r="BG86" s="133"/>
      <c r="BH86" s="133"/>
      <c r="BI86" s="133"/>
      <c r="BJ86" s="133"/>
      <c r="BK86" s="134">
        <f t="shared" ref="BK86:BK89" si="223">BG86-BH86-BI86-BJ86</f>
        <v>0</v>
      </c>
      <c r="BL86" s="126">
        <f>BN86+BP86+BR86+BT86</f>
        <v>246.5</v>
      </c>
      <c r="BM86" s="126">
        <f t="shared" ref="BM86" si="224">BO86+BQ86+BS86+BU86</f>
        <v>246.5</v>
      </c>
      <c r="BN86" s="133">
        <f>254.4-7.9</f>
        <v>246.5</v>
      </c>
      <c r="BO86" s="133">
        <f>254.4-7.9</f>
        <v>246.5</v>
      </c>
      <c r="BP86" s="133"/>
      <c r="BQ86" s="133"/>
      <c r="BR86" s="133"/>
      <c r="BS86" s="133"/>
      <c r="BT86" s="133">
        <v>0</v>
      </c>
      <c r="BU86" s="133">
        <v>0</v>
      </c>
      <c r="BV86" s="123">
        <f t="shared" ref="BV86" si="225">BW86+BX86+BY86+BZ86</f>
        <v>278.3</v>
      </c>
      <c r="BW86" s="133">
        <v>278.3</v>
      </c>
      <c r="BX86" s="133"/>
      <c r="BY86" s="133"/>
      <c r="BZ86" s="134">
        <v>0</v>
      </c>
      <c r="CA86" s="133">
        <v>281.39999999999998</v>
      </c>
      <c r="CB86" s="133">
        <v>281.39999999999998</v>
      </c>
      <c r="CC86" s="133"/>
      <c r="CD86" s="133"/>
      <c r="CE86" s="134">
        <f t="shared" ref="CE86" si="226">CA86-CB86-CC86-CD86</f>
        <v>0</v>
      </c>
      <c r="CF86" s="133">
        <v>291.5</v>
      </c>
      <c r="CG86" s="133">
        <v>291.5</v>
      </c>
      <c r="CH86" s="133"/>
      <c r="CI86" s="133"/>
      <c r="CJ86" s="134">
        <f t="shared" ref="CJ86" si="227">CF86-CG86-CH86-CI86</f>
        <v>0</v>
      </c>
      <c r="CK86" s="133"/>
      <c r="CL86" s="133"/>
      <c r="CM86" s="133"/>
      <c r="CN86" s="133"/>
      <c r="CO86" s="134">
        <f t="shared" ref="CO86" si="228">CK86-CL86-CM86-CN86</f>
        <v>0</v>
      </c>
      <c r="CP86" s="123">
        <f>CQ86+CR86+CS86+CT86</f>
        <v>254.4</v>
      </c>
      <c r="CQ86" s="133">
        <v>254.4</v>
      </c>
      <c r="CR86" s="133"/>
      <c r="CS86" s="134">
        <f t="shared" ref="CS86" si="229">AO86</f>
        <v>0</v>
      </c>
      <c r="CT86" s="133">
        <v>0</v>
      </c>
      <c r="CU86" s="134">
        <f t="shared" ref="CU86" si="230">AR86</f>
        <v>278.3</v>
      </c>
      <c r="CV86" s="134">
        <f t="shared" ref="CV86" si="231">AS86</f>
        <v>278.3</v>
      </c>
      <c r="CW86" s="134">
        <f t="shared" ref="CW86" si="232">AT86</f>
        <v>0</v>
      </c>
      <c r="CX86" s="134">
        <f t="shared" ref="CX86" si="233">AU86</f>
        <v>0</v>
      </c>
      <c r="CY86" s="134">
        <f t="shared" ref="CY86" si="234">AV86</f>
        <v>0</v>
      </c>
      <c r="CZ86" s="134">
        <f t="shared" ref="CZ86" si="235">AW86</f>
        <v>281.39999999999998</v>
      </c>
      <c r="DA86" s="134">
        <f t="shared" ref="DA86" si="236">AX86</f>
        <v>281.39999999999998</v>
      </c>
      <c r="DB86" s="134">
        <f t="shared" ref="DB86" si="237">AY86</f>
        <v>0</v>
      </c>
      <c r="DC86" s="134">
        <f t="shared" ref="DC86" si="238">AZ86</f>
        <v>0</v>
      </c>
      <c r="DD86" s="134">
        <f t="shared" ref="DD86" si="239">BA86</f>
        <v>0</v>
      </c>
      <c r="DE86" s="123">
        <f t="shared" ref="DE86" si="240">DF86+DG86+DH86+DI86</f>
        <v>246.5</v>
      </c>
      <c r="DF86" s="133">
        <f>254.4-7.9</f>
        <v>246.5</v>
      </c>
      <c r="DG86" s="133"/>
      <c r="DH86" s="134">
        <f t="shared" ref="DH86" si="241">BS86</f>
        <v>0</v>
      </c>
      <c r="DI86" s="133">
        <v>0</v>
      </c>
      <c r="DJ86" s="135">
        <f t="shared" ref="DJ86" si="242">BV86</f>
        <v>278.3</v>
      </c>
      <c r="DK86" s="135">
        <f t="shared" ref="DK86" si="243">BW86</f>
        <v>278.3</v>
      </c>
      <c r="DL86" s="135">
        <f t="shared" ref="DL86" si="244">BX86</f>
        <v>0</v>
      </c>
      <c r="DM86" s="135">
        <f t="shared" ref="DM86" si="245">BY86</f>
        <v>0</v>
      </c>
      <c r="DN86" s="135">
        <f t="shared" ref="DN86" si="246">BZ86</f>
        <v>0</v>
      </c>
      <c r="DO86" s="134">
        <f t="shared" ref="DO86" si="247">CA86</f>
        <v>281.39999999999998</v>
      </c>
      <c r="DP86" s="134">
        <f t="shared" ref="DP86" si="248">CB86</f>
        <v>281.39999999999998</v>
      </c>
      <c r="DQ86" s="134">
        <f t="shared" ref="DQ86" si="249">CC86</f>
        <v>0</v>
      </c>
      <c r="DR86" s="134">
        <f t="shared" ref="DR86" si="250">CD86</f>
        <v>0</v>
      </c>
      <c r="DS86" s="134">
        <f t="shared" ref="DS86" si="251">CE86</f>
        <v>0</v>
      </c>
      <c r="DT86" s="98" t="s">
        <v>46</v>
      </c>
      <c r="DU86" s="90"/>
      <c r="DV86" s="91"/>
      <c r="DW86" s="91"/>
      <c r="DX86" s="91"/>
    </row>
    <row r="87" spans="1:128" ht="22.5">
      <c r="A87" s="62" t="s">
        <v>161</v>
      </c>
      <c r="B87" s="63" t="s">
        <v>163</v>
      </c>
      <c r="C87" s="64"/>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21" t="s">
        <v>38</v>
      </c>
      <c r="AG87" s="21" t="s">
        <v>38</v>
      </c>
      <c r="AH87" s="136">
        <f>AH88+AH89</f>
        <v>539.6</v>
      </c>
      <c r="AI87" s="136">
        <f t="shared" ref="AI87:AQ87" si="252">AI88+AI89</f>
        <v>291.3</v>
      </c>
      <c r="AJ87" s="136">
        <f t="shared" si="252"/>
        <v>0</v>
      </c>
      <c r="AK87" s="136">
        <f t="shared" si="252"/>
        <v>0</v>
      </c>
      <c r="AL87" s="136">
        <f t="shared" si="252"/>
        <v>539.6</v>
      </c>
      <c r="AM87" s="136">
        <f t="shared" si="252"/>
        <v>291.3</v>
      </c>
      <c r="AN87" s="136">
        <f t="shared" si="252"/>
        <v>0</v>
      </c>
      <c r="AO87" s="136">
        <f t="shared" si="252"/>
        <v>0</v>
      </c>
      <c r="AP87" s="136">
        <f t="shared" si="252"/>
        <v>0</v>
      </c>
      <c r="AQ87" s="136">
        <f t="shared" si="252"/>
        <v>0</v>
      </c>
      <c r="AR87" s="136">
        <f>AR88+AR89</f>
        <v>3.5</v>
      </c>
      <c r="AS87" s="136">
        <f t="shared" ref="AS87:BJ87" si="253">AS88+AS89</f>
        <v>0</v>
      </c>
      <c r="AT87" s="136">
        <f t="shared" si="253"/>
        <v>3.5</v>
      </c>
      <c r="AU87" s="136">
        <f t="shared" si="253"/>
        <v>0</v>
      </c>
      <c r="AV87" s="136">
        <f t="shared" si="253"/>
        <v>0</v>
      </c>
      <c r="AW87" s="136">
        <f t="shared" si="253"/>
        <v>3.5</v>
      </c>
      <c r="AX87" s="136">
        <f t="shared" si="253"/>
        <v>0</v>
      </c>
      <c r="AY87" s="136">
        <f t="shared" si="253"/>
        <v>3.5</v>
      </c>
      <c r="AZ87" s="136">
        <f t="shared" si="253"/>
        <v>0</v>
      </c>
      <c r="BA87" s="136">
        <f t="shared" si="253"/>
        <v>0</v>
      </c>
      <c r="BB87" s="136">
        <f t="shared" si="253"/>
        <v>3.5</v>
      </c>
      <c r="BC87" s="136">
        <f t="shared" si="253"/>
        <v>0</v>
      </c>
      <c r="BD87" s="136">
        <f t="shared" si="253"/>
        <v>3.5</v>
      </c>
      <c r="BE87" s="136">
        <f t="shared" si="253"/>
        <v>0</v>
      </c>
      <c r="BF87" s="136">
        <f t="shared" si="253"/>
        <v>0</v>
      </c>
      <c r="BG87" s="136">
        <f t="shared" si="253"/>
        <v>3.5</v>
      </c>
      <c r="BH87" s="136">
        <f t="shared" si="253"/>
        <v>0</v>
      </c>
      <c r="BI87" s="136">
        <f t="shared" si="253"/>
        <v>3.5</v>
      </c>
      <c r="BJ87" s="136">
        <f t="shared" si="253"/>
        <v>0</v>
      </c>
      <c r="BK87" s="136">
        <f t="shared" ref="BK87" si="254">BK88</f>
        <v>0</v>
      </c>
      <c r="BL87" s="136">
        <f>BL88+BL89</f>
        <v>511.70000000000005</v>
      </c>
      <c r="BM87" s="136">
        <f t="shared" ref="BM87:BU87" si="255">BM88+BM89</f>
        <v>263.40000000000003</v>
      </c>
      <c r="BN87" s="136">
        <f t="shared" si="255"/>
        <v>0</v>
      </c>
      <c r="BO87" s="136">
        <f t="shared" si="255"/>
        <v>0</v>
      </c>
      <c r="BP87" s="136">
        <f t="shared" si="255"/>
        <v>511.70000000000005</v>
      </c>
      <c r="BQ87" s="136">
        <f t="shared" si="255"/>
        <v>263.40000000000003</v>
      </c>
      <c r="BR87" s="136">
        <f t="shared" si="255"/>
        <v>0</v>
      </c>
      <c r="BS87" s="136">
        <f t="shared" si="255"/>
        <v>0</v>
      </c>
      <c r="BT87" s="136">
        <f t="shared" si="255"/>
        <v>0</v>
      </c>
      <c r="BU87" s="136">
        <f t="shared" si="255"/>
        <v>0</v>
      </c>
      <c r="BV87" s="136">
        <f>BV88+BV89</f>
        <v>3.5</v>
      </c>
      <c r="BW87" s="136">
        <f t="shared" ref="BW87:BZ87" si="256">BW88+BW89</f>
        <v>0</v>
      </c>
      <c r="BX87" s="136">
        <f t="shared" si="256"/>
        <v>3.5</v>
      </c>
      <c r="BY87" s="136">
        <f t="shared" si="256"/>
        <v>0</v>
      </c>
      <c r="BZ87" s="136">
        <f t="shared" si="256"/>
        <v>0</v>
      </c>
      <c r="CA87" s="136">
        <f t="shared" ref="CA87:CR87" si="257">CA88+CA89</f>
        <v>3.5</v>
      </c>
      <c r="CB87" s="136">
        <f t="shared" si="257"/>
        <v>0</v>
      </c>
      <c r="CC87" s="136">
        <f t="shared" si="257"/>
        <v>3.5</v>
      </c>
      <c r="CD87" s="136">
        <f t="shared" si="257"/>
        <v>0</v>
      </c>
      <c r="CE87" s="136">
        <f t="shared" si="257"/>
        <v>0</v>
      </c>
      <c r="CF87" s="136">
        <f t="shared" si="257"/>
        <v>3.5</v>
      </c>
      <c r="CG87" s="136">
        <f t="shared" si="257"/>
        <v>0</v>
      </c>
      <c r="CH87" s="136">
        <f t="shared" si="257"/>
        <v>3.5</v>
      </c>
      <c r="CI87" s="136">
        <f t="shared" si="257"/>
        <v>0</v>
      </c>
      <c r="CJ87" s="136">
        <f t="shared" si="257"/>
        <v>0</v>
      </c>
      <c r="CK87" s="136">
        <f t="shared" si="257"/>
        <v>3.5</v>
      </c>
      <c r="CL87" s="136">
        <f t="shared" si="257"/>
        <v>0</v>
      </c>
      <c r="CM87" s="136">
        <f t="shared" si="257"/>
        <v>3.5</v>
      </c>
      <c r="CN87" s="136">
        <f t="shared" si="257"/>
        <v>0</v>
      </c>
      <c r="CO87" s="136">
        <f t="shared" si="257"/>
        <v>0</v>
      </c>
      <c r="CP87" s="136">
        <f t="shared" si="257"/>
        <v>291.3</v>
      </c>
      <c r="CQ87" s="136">
        <f t="shared" si="257"/>
        <v>0</v>
      </c>
      <c r="CR87" s="136">
        <f t="shared" si="257"/>
        <v>291.3</v>
      </c>
      <c r="CS87" s="136">
        <f t="shared" ref="CS87:DS87" si="258">CS88+CS89</f>
        <v>0</v>
      </c>
      <c r="CT87" s="136">
        <f t="shared" si="258"/>
        <v>0</v>
      </c>
      <c r="CU87" s="136">
        <f t="shared" si="258"/>
        <v>3.5</v>
      </c>
      <c r="CV87" s="136">
        <f t="shared" si="258"/>
        <v>0</v>
      </c>
      <c r="CW87" s="136">
        <f t="shared" si="258"/>
        <v>3.5</v>
      </c>
      <c r="CX87" s="136">
        <f t="shared" si="258"/>
        <v>0</v>
      </c>
      <c r="CY87" s="136">
        <f t="shared" si="258"/>
        <v>0</v>
      </c>
      <c r="CZ87" s="136">
        <f t="shared" si="258"/>
        <v>3.5</v>
      </c>
      <c r="DA87" s="136">
        <f t="shared" si="258"/>
        <v>0</v>
      </c>
      <c r="DB87" s="136">
        <f t="shared" si="258"/>
        <v>3.5</v>
      </c>
      <c r="DC87" s="136">
        <f t="shared" si="258"/>
        <v>0</v>
      </c>
      <c r="DD87" s="136">
        <f t="shared" si="258"/>
        <v>0</v>
      </c>
      <c r="DE87" s="136">
        <f t="shared" si="258"/>
        <v>263.40000000000003</v>
      </c>
      <c r="DF87" s="136">
        <f t="shared" si="258"/>
        <v>0</v>
      </c>
      <c r="DG87" s="136">
        <f t="shared" si="258"/>
        <v>263.40000000000003</v>
      </c>
      <c r="DH87" s="136">
        <f t="shared" si="258"/>
        <v>0</v>
      </c>
      <c r="DI87" s="136">
        <f t="shared" si="258"/>
        <v>0</v>
      </c>
      <c r="DJ87" s="136">
        <f t="shared" si="258"/>
        <v>3.5</v>
      </c>
      <c r="DK87" s="136">
        <f t="shared" si="258"/>
        <v>0</v>
      </c>
      <c r="DL87" s="136">
        <f t="shared" si="258"/>
        <v>3.5</v>
      </c>
      <c r="DM87" s="136">
        <f t="shared" si="258"/>
        <v>0</v>
      </c>
      <c r="DN87" s="136">
        <f t="shared" si="258"/>
        <v>0</v>
      </c>
      <c r="DO87" s="136">
        <f t="shared" si="258"/>
        <v>3.5</v>
      </c>
      <c r="DP87" s="136">
        <f t="shared" si="258"/>
        <v>0</v>
      </c>
      <c r="DQ87" s="136">
        <f t="shared" si="258"/>
        <v>3.5</v>
      </c>
      <c r="DR87" s="136">
        <f t="shared" si="258"/>
        <v>0</v>
      </c>
      <c r="DS87" s="136">
        <f t="shared" si="258"/>
        <v>0</v>
      </c>
      <c r="DT87" s="369"/>
      <c r="DU87" s="37"/>
      <c r="DV87" s="38"/>
      <c r="DW87" s="38"/>
      <c r="DX87" s="38"/>
    </row>
    <row r="88" spans="1:128" s="119" customFormat="1" ht="51">
      <c r="A88" s="112" t="s">
        <v>249</v>
      </c>
      <c r="B88" s="113" t="s">
        <v>243</v>
      </c>
      <c r="C88" s="114"/>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78" t="s">
        <v>341</v>
      </c>
      <c r="AD88" s="179" t="s">
        <v>276</v>
      </c>
      <c r="AE88" s="180" t="s">
        <v>342</v>
      </c>
      <c r="AF88" s="337">
        <v>1</v>
      </c>
      <c r="AG88" s="108" t="s">
        <v>125</v>
      </c>
      <c r="AH88" s="128">
        <f>AJ88+AL88+AN88+AP88</f>
        <v>154</v>
      </c>
      <c r="AI88" s="128">
        <f t="shared" si="219"/>
        <v>89.5</v>
      </c>
      <c r="AJ88" s="130"/>
      <c r="AK88" s="130"/>
      <c r="AL88" s="130">
        <v>154</v>
      </c>
      <c r="AM88" s="130">
        <v>89.5</v>
      </c>
      <c r="AN88" s="130"/>
      <c r="AO88" s="130"/>
      <c r="AP88" s="130">
        <v>0</v>
      </c>
      <c r="AQ88" s="130">
        <v>0</v>
      </c>
      <c r="AR88" s="129">
        <f t="shared" si="220"/>
        <v>3.5</v>
      </c>
      <c r="AS88" s="130"/>
      <c r="AT88" s="130">
        <v>3.5</v>
      </c>
      <c r="AU88" s="130"/>
      <c r="AV88" s="129">
        <v>0</v>
      </c>
      <c r="AW88" s="130">
        <v>3.5</v>
      </c>
      <c r="AX88" s="130"/>
      <c r="AY88" s="130">
        <v>3.5</v>
      </c>
      <c r="AZ88" s="130"/>
      <c r="BA88" s="129">
        <f t="shared" si="221"/>
        <v>0</v>
      </c>
      <c r="BB88" s="130">
        <v>3.5</v>
      </c>
      <c r="BC88" s="130"/>
      <c r="BD88" s="130">
        <v>3.5</v>
      </c>
      <c r="BE88" s="130"/>
      <c r="BF88" s="129">
        <f t="shared" si="222"/>
        <v>0</v>
      </c>
      <c r="BG88" s="130">
        <v>3.5</v>
      </c>
      <c r="BH88" s="130"/>
      <c r="BI88" s="130">
        <f>BG88</f>
        <v>3.5</v>
      </c>
      <c r="BJ88" s="130"/>
      <c r="BK88" s="129"/>
      <c r="BL88" s="128">
        <f>BN88+BP88+BR88+BT88</f>
        <v>126.1</v>
      </c>
      <c r="BM88" s="128">
        <f t="shared" ref="BM88:BM89" si="259">BO88+BQ88+BS88+BU88</f>
        <v>61.6</v>
      </c>
      <c r="BN88" s="130"/>
      <c r="BO88" s="130"/>
      <c r="BP88" s="130">
        <f>154-27.9</f>
        <v>126.1</v>
      </c>
      <c r="BQ88" s="130">
        <f>89.5-27.9</f>
        <v>61.6</v>
      </c>
      <c r="BR88" s="130"/>
      <c r="BS88" s="130"/>
      <c r="BT88" s="130">
        <v>0</v>
      </c>
      <c r="BU88" s="130">
        <v>0</v>
      </c>
      <c r="BV88" s="129">
        <f t="shared" ref="BV88" si="260">BW88+BX88+BY88+BZ88</f>
        <v>3.5</v>
      </c>
      <c r="BW88" s="130"/>
      <c r="BX88" s="130">
        <v>3.5</v>
      </c>
      <c r="BY88" s="130"/>
      <c r="BZ88" s="129">
        <v>0</v>
      </c>
      <c r="CA88" s="130">
        <v>3.5</v>
      </c>
      <c r="CB88" s="130"/>
      <c r="CC88" s="130">
        <v>3.5</v>
      </c>
      <c r="CD88" s="130"/>
      <c r="CE88" s="129">
        <f t="shared" ref="CE88:CE89" si="261">CA88-CB88-CC88-CD88</f>
        <v>0</v>
      </c>
      <c r="CF88" s="130">
        <v>3.5</v>
      </c>
      <c r="CG88" s="130"/>
      <c r="CH88" s="130">
        <v>3.5</v>
      </c>
      <c r="CI88" s="130"/>
      <c r="CJ88" s="129">
        <f t="shared" ref="CJ88:CJ89" si="262">CF88-CG88-CH88-CI88</f>
        <v>0</v>
      </c>
      <c r="CK88" s="130">
        <v>3.5</v>
      </c>
      <c r="CL88" s="130"/>
      <c r="CM88" s="130">
        <f>CK88</f>
        <v>3.5</v>
      </c>
      <c r="CN88" s="130"/>
      <c r="CO88" s="129"/>
      <c r="CP88" s="129">
        <f>CQ88+CR88+CS88+CT88</f>
        <v>89.5</v>
      </c>
      <c r="CQ88" s="130"/>
      <c r="CR88" s="130">
        <v>89.5</v>
      </c>
      <c r="CS88" s="129">
        <f t="shared" ref="CS88:CS89" si="263">AO88</f>
        <v>0</v>
      </c>
      <c r="CT88" s="130">
        <v>0</v>
      </c>
      <c r="CU88" s="129">
        <f t="shared" ref="CU88:CU89" si="264">AR88</f>
        <v>3.5</v>
      </c>
      <c r="CV88" s="129">
        <f t="shared" ref="CV88:CV89" si="265">AS88</f>
        <v>0</v>
      </c>
      <c r="CW88" s="129">
        <f t="shared" ref="CW88:CW89" si="266">AT88</f>
        <v>3.5</v>
      </c>
      <c r="CX88" s="129">
        <f t="shared" ref="CX88:CX89" si="267">AU88</f>
        <v>0</v>
      </c>
      <c r="CY88" s="129">
        <f t="shared" ref="CY88:CY89" si="268">AV88</f>
        <v>0</v>
      </c>
      <c r="CZ88" s="129">
        <f t="shared" ref="CZ88:CZ89" si="269">AW88</f>
        <v>3.5</v>
      </c>
      <c r="DA88" s="129">
        <f t="shared" ref="DA88:DA89" si="270">AX88</f>
        <v>0</v>
      </c>
      <c r="DB88" s="129">
        <f t="shared" ref="DB88:DB89" si="271">AY88</f>
        <v>3.5</v>
      </c>
      <c r="DC88" s="129">
        <f t="shared" ref="DC88:DC89" si="272">AZ88</f>
        <v>0</v>
      </c>
      <c r="DD88" s="129">
        <f t="shared" ref="DD88:DD89" si="273">BA88</f>
        <v>0</v>
      </c>
      <c r="DE88" s="129">
        <f t="shared" ref="DE88:DE89" si="274">DF88+DG88+DH88+DI88</f>
        <v>61.6</v>
      </c>
      <c r="DF88" s="130"/>
      <c r="DG88" s="130">
        <f>89.5-27.9</f>
        <v>61.6</v>
      </c>
      <c r="DH88" s="129">
        <f t="shared" ref="DH88:DH89" si="275">BS88</f>
        <v>0</v>
      </c>
      <c r="DI88" s="130">
        <v>0</v>
      </c>
      <c r="DJ88" s="130">
        <f t="shared" ref="DJ88:DJ89" si="276">BV88</f>
        <v>3.5</v>
      </c>
      <c r="DK88" s="130">
        <f t="shared" ref="DK88:DK89" si="277">BW88</f>
        <v>0</v>
      </c>
      <c r="DL88" s="130">
        <f t="shared" ref="DL88:DL89" si="278">BX88</f>
        <v>3.5</v>
      </c>
      <c r="DM88" s="130">
        <f t="shared" ref="DM88:DM89" si="279">BY88</f>
        <v>0</v>
      </c>
      <c r="DN88" s="130">
        <f t="shared" ref="DN88:DN89" si="280">BZ88</f>
        <v>0</v>
      </c>
      <c r="DO88" s="129">
        <f t="shared" ref="DO88:DO89" si="281">CA88</f>
        <v>3.5</v>
      </c>
      <c r="DP88" s="129">
        <f t="shared" ref="DP88:DP89" si="282">CB88</f>
        <v>0</v>
      </c>
      <c r="DQ88" s="129">
        <f t="shared" ref="DQ88:DQ89" si="283">CC88</f>
        <v>3.5</v>
      </c>
      <c r="DR88" s="129">
        <f t="shared" ref="DR88:DR89" si="284">CD88</f>
        <v>0</v>
      </c>
      <c r="DS88" s="129">
        <f t="shared" ref="DS88:DS89" si="285">CE88</f>
        <v>0</v>
      </c>
      <c r="DT88" s="116"/>
      <c r="DU88" s="117"/>
      <c r="DV88" s="118"/>
      <c r="DW88" s="118"/>
      <c r="DX88" s="118"/>
    </row>
    <row r="89" spans="1:128" s="44" customFormat="1" ht="51">
      <c r="A89" s="112" t="s">
        <v>250</v>
      </c>
      <c r="B89" s="105" t="s">
        <v>251</v>
      </c>
      <c r="C89" s="106"/>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81" t="s">
        <v>341</v>
      </c>
      <c r="AD89" s="171" t="s">
        <v>276</v>
      </c>
      <c r="AE89" s="171" t="s">
        <v>342</v>
      </c>
      <c r="AF89" s="107" t="s">
        <v>24</v>
      </c>
      <c r="AG89" s="108" t="s">
        <v>125</v>
      </c>
      <c r="AH89" s="128">
        <f>AJ89+AL89+AN89+AP89</f>
        <v>385.6</v>
      </c>
      <c r="AI89" s="128">
        <f t="shared" si="219"/>
        <v>201.8</v>
      </c>
      <c r="AJ89" s="130"/>
      <c r="AK89" s="130"/>
      <c r="AL89" s="130">
        <v>385.6</v>
      </c>
      <c r="AM89" s="130">
        <v>201.8</v>
      </c>
      <c r="AN89" s="130"/>
      <c r="AO89" s="130"/>
      <c r="AP89" s="130">
        <v>0</v>
      </c>
      <c r="AQ89" s="130">
        <v>0</v>
      </c>
      <c r="AR89" s="130"/>
      <c r="AS89" s="130"/>
      <c r="AT89" s="130"/>
      <c r="AU89" s="130"/>
      <c r="AV89" s="129">
        <f t="shared" ref="AV89" si="286">AR89-AS89-AT89-AU89</f>
        <v>0</v>
      </c>
      <c r="AW89" s="130"/>
      <c r="AX89" s="130"/>
      <c r="AY89" s="130"/>
      <c r="AZ89" s="130"/>
      <c r="BA89" s="129">
        <f t="shared" si="221"/>
        <v>0</v>
      </c>
      <c r="BB89" s="130"/>
      <c r="BC89" s="130"/>
      <c r="BD89" s="130"/>
      <c r="BE89" s="130"/>
      <c r="BF89" s="129">
        <f t="shared" si="222"/>
        <v>0</v>
      </c>
      <c r="BG89" s="130"/>
      <c r="BH89" s="130"/>
      <c r="BI89" s="130"/>
      <c r="BJ89" s="130"/>
      <c r="BK89" s="129">
        <f t="shared" si="223"/>
        <v>0</v>
      </c>
      <c r="BL89" s="128">
        <f>BN89+BP89+BR89+BT89</f>
        <v>385.6</v>
      </c>
      <c r="BM89" s="128">
        <f t="shared" si="259"/>
        <v>201.8</v>
      </c>
      <c r="BN89" s="130"/>
      <c r="BO89" s="130"/>
      <c r="BP89" s="130">
        <v>385.6</v>
      </c>
      <c r="BQ89" s="130">
        <v>201.8</v>
      </c>
      <c r="BR89" s="130"/>
      <c r="BS89" s="130"/>
      <c r="BT89" s="130">
        <v>0</v>
      </c>
      <c r="BU89" s="130">
        <v>0</v>
      </c>
      <c r="BV89" s="130"/>
      <c r="BW89" s="130"/>
      <c r="BX89" s="130"/>
      <c r="BY89" s="130"/>
      <c r="BZ89" s="129">
        <f t="shared" ref="BZ89" si="287">BV89-BW89-BX89-BY89</f>
        <v>0</v>
      </c>
      <c r="CA89" s="130"/>
      <c r="CB89" s="130"/>
      <c r="CC89" s="130"/>
      <c r="CD89" s="130"/>
      <c r="CE89" s="129">
        <f t="shared" si="261"/>
        <v>0</v>
      </c>
      <c r="CF89" s="130"/>
      <c r="CG89" s="130"/>
      <c r="CH89" s="130"/>
      <c r="CI89" s="130"/>
      <c r="CJ89" s="129">
        <f t="shared" si="262"/>
        <v>0</v>
      </c>
      <c r="CK89" s="130"/>
      <c r="CL89" s="130"/>
      <c r="CM89" s="130"/>
      <c r="CN89" s="130"/>
      <c r="CO89" s="129">
        <f t="shared" ref="CO89" si="288">CK89-CL89-CM89-CN89</f>
        <v>0</v>
      </c>
      <c r="CP89" s="129">
        <f>CQ89+CR89+CS89+CT89</f>
        <v>201.8</v>
      </c>
      <c r="CQ89" s="130"/>
      <c r="CR89" s="130">
        <v>201.8</v>
      </c>
      <c r="CS89" s="129">
        <f t="shared" si="263"/>
        <v>0</v>
      </c>
      <c r="CT89" s="130">
        <v>0</v>
      </c>
      <c r="CU89" s="129">
        <f t="shared" si="264"/>
        <v>0</v>
      </c>
      <c r="CV89" s="129">
        <f t="shared" si="265"/>
        <v>0</v>
      </c>
      <c r="CW89" s="129">
        <f t="shared" si="266"/>
        <v>0</v>
      </c>
      <c r="CX89" s="129">
        <f t="shared" si="267"/>
        <v>0</v>
      </c>
      <c r="CY89" s="129">
        <f t="shared" si="268"/>
        <v>0</v>
      </c>
      <c r="CZ89" s="129">
        <f t="shared" si="269"/>
        <v>0</v>
      </c>
      <c r="DA89" s="129">
        <f t="shared" si="270"/>
        <v>0</v>
      </c>
      <c r="DB89" s="129">
        <f t="shared" si="271"/>
        <v>0</v>
      </c>
      <c r="DC89" s="129">
        <f t="shared" si="272"/>
        <v>0</v>
      </c>
      <c r="DD89" s="129">
        <f t="shared" si="273"/>
        <v>0</v>
      </c>
      <c r="DE89" s="129">
        <f t="shared" si="274"/>
        <v>201.8</v>
      </c>
      <c r="DF89" s="130"/>
      <c r="DG89" s="130">
        <v>201.8</v>
      </c>
      <c r="DH89" s="129">
        <f t="shared" si="275"/>
        <v>0</v>
      </c>
      <c r="DI89" s="130">
        <v>0</v>
      </c>
      <c r="DJ89" s="130">
        <f t="shared" si="276"/>
        <v>0</v>
      </c>
      <c r="DK89" s="130">
        <f t="shared" si="277"/>
        <v>0</v>
      </c>
      <c r="DL89" s="130">
        <f t="shared" si="278"/>
        <v>0</v>
      </c>
      <c r="DM89" s="130">
        <f t="shared" si="279"/>
        <v>0</v>
      </c>
      <c r="DN89" s="130">
        <f t="shared" si="280"/>
        <v>0</v>
      </c>
      <c r="DO89" s="129">
        <f t="shared" si="281"/>
        <v>0</v>
      </c>
      <c r="DP89" s="129">
        <f t="shared" si="282"/>
        <v>0</v>
      </c>
      <c r="DQ89" s="129">
        <f t="shared" si="283"/>
        <v>0</v>
      </c>
      <c r="DR89" s="129">
        <f t="shared" si="284"/>
        <v>0</v>
      </c>
      <c r="DS89" s="129">
        <f t="shared" si="285"/>
        <v>0</v>
      </c>
      <c r="DT89" s="109" t="s">
        <v>46</v>
      </c>
      <c r="DU89" s="110"/>
      <c r="DV89" s="111"/>
      <c r="DW89" s="111"/>
      <c r="DX89" s="111"/>
    </row>
    <row r="90" spans="1:128" ht="67.5">
      <c r="A90" s="16" t="s">
        <v>238</v>
      </c>
      <c r="B90" s="17" t="s">
        <v>196</v>
      </c>
      <c r="C90" s="18" t="s">
        <v>38</v>
      </c>
      <c r="D90" s="18" t="s">
        <v>38</v>
      </c>
      <c r="E90" s="18" t="s">
        <v>38</v>
      </c>
      <c r="F90" s="18" t="s">
        <v>38</v>
      </c>
      <c r="G90" s="18" t="s">
        <v>38</v>
      </c>
      <c r="H90" s="18" t="s">
        <v>38</v>
      </c>
      <c r="I90" s="18" t="s">
        <v>38</v>
      </c>
      <c r="J90" s="18" t="s">
        <v>38</v>
      </c>
      <c r="K90" s="18" t="s">
        <v>38</v>
      </c>
      <c r="L90" s="18" t="s">
        <v>38</v>
      </c>
      <c r="M90" s="18" t="s">
        <v>38</v>
      </c>
      <c r="N90" s="18" t="s">
        <v>38</v>
      </c>
      <c r="O90" s="18" t="s">
        <v>38</v>
      </c>
      <c r="P90" s="18" t="s">
        <v>38</v>
      </c>
      <c r="Q90" s="18" t="s">
        <v>38</v>
      </c>
      <c r="R90" s="18" t="s">
        <v>38</v>
      </c>
      <c r="S90" s="18" t="s">
        <v>38</v>
      </c>
      <c r="T90" s="18" t="s">
        <v>38</v>
      </c>
      <c r="U90" s="18" t="s">
        <v>38</v>
      </c>
      <c r="V90" s="18" t="s">
        <v>38</v>
      </c>
      <c r="W90" s="18" t="s">
        <v>38</v>
      </c>
      <c r="X90" s="18" t="s">
        <v>38</v>
      </c>
      <c r="Y90" s="18" t="s">
        <v>38</v>
      </c>
      <c r="Z90" s="18" t="s">
        <v>38</v>
      </c>
      <c r="AA90" s="18" t="s">
        <v>38</v>
      </c>
      <c r="AB90" s="18" t="s">
        <v>38</v>
      </c>
      <c r="AC90" s="18" t="s">
        <v>38</v>
      </c>
      <c r="AD90" s="18" t="s">
        <v>38</v>
      </c>
      <c r="AE90" s="18" t="s">
        <v>38</v>
      </c>
      <c r="AF90" s="18" t="s">
        <v>38</v>
      </c>
      <c r="AG90" s="18" t="s">
        <v>38</v>
      </c>
      <c r="AH90" s="131">
        <f>AH91</f>
        <v>744.7</v>
      </c>
      <c r="AI90" s="131">
        <f t="shared" ref="AI90:AQ91" si="289">AI91</f>
        <v>744.7</v>
      </c>
      <c r="AJ90" s="131">
        <f t="shared" si="289"/>
        <v>0</v>
      </c>
      <c r="AK90" s="131">
        <f t="shared" si="289"/>
        <v>0</v>
      </c>
      <c r="AL90" s="131">
        <f t="shared" si="289"/>
        <v>0</v>
      </c>
      <c r="AM90" s="131">
        <f t="shared" si="289"/>
        <v>0</v>
      </c>
      <c r="AN90" s="131">
        <f t="shared" si="289"/>
        <v>0</v>
      </c>
      <c r="AO90" s="131">
        <f t="shared" si="289"/>
        <v>0</v>
      </c>
      <c r="AP90" s="131">
        <f>AP91</f>
        <v>744.7</v>
      </c>
      <c r="AQ90" s="131">
        <f t="shared" si="289"/>
        <v>744.7</v>
      </c>
      <c r="AR90" s="131">
        <f t="shared" ref="AR90:CO91" si="290">AR91</f>
        <v>448.59999999999997</v>
      </c>
      <c r="AS90" s="131">
        <f t="shared" si="290"/>
        <v>0</v>
      </c>
      <c r="AT90" s="131">
        <f t="shared" si="290"/>
        <v>0</v>
      </c>
      <c r="AU90" s="131">
        <f t="shared" si="290"/>
        <v>0</v>
      </c>
      <c r="AV90" s="131">
        <f t="shared" si="290"/>
        <v>448.59999999999997</v>
      </c>
      <c r="AW90" s="131">
        <f t="shared" si="290"/>
        <v>448.59999999999997</v>
      </c>
      <c r="AX90" s="131">
        <f t="shared" si="290"/>
        <v>0</v>
      </c>
      <c r="AY90" s="131">
        <f t="shared" si="290"/>
        <v>0</v>
      </c>
      <c r="AZ90" s="131">
        <f t="shared" si="290"/>
        <v>0</v>
      </c>
      <c r="BA90" s="131">
        <f t="shared" si="290"/>
        <v>448.59999999999997</v>
      </c>
      <c r="BB90" s="131">
        <f t="shared" si="290"/>
        <v>448.59999999999997</v>
      </c>
      <c r="BC90" s="131">
        <f t="shared" si="290"/>
        <v>0</v>
      </c>
      <c r="BD90" s="131">
        <f t="shared" si="290"/>
        <v>0</v>
      </c>
      <c r="BE90" s="131">
        <f t="shared" si="290"/>
        <v>0</v>
      </c>
      <c r="BF90" s="131">
        <f t="shared" si="290"/>
        <v>448.59999999999997</v>
      </c>
      <c r="BG90" s="131">
        <f t="shared" si="290"/>
        <v>448.59999999999997</v>
      </c>
      <c r="BH90" s="131">
        <f t="shared" si="290"/>
        <v>0</v>
      </c>
      <c r="BI90" s="131">
        <f t="shared" si="290"/>
        <v>0</v>
      </c>
      <c r="BJ90" s="131">
        <f t="shared" si="290"/>
        <v>0</v>
      </c>
      <c r="BK90" s="131">
        <f t="shared" si="290"/>
        <v>448.59999999999997</v>
      </c>
      <c r="BL90" s="131">
        <f>BL91</f>
        <v>744.7</v>
      </c>
      <c r="BM90" s="131">
        <f t="shared" ref="BM90:BU91" si="291">BM91</f>
        <v>744.7</v>
      </c>
      <c r="BN90" s="131">
        <f t="shared" si="291"/>
        <v>0</v>
      </c>
      <c r="BO90" s="131">
        <f t="shared" si="291"/>
        <v>0</v>
      </c>
      <c r="BP90" s="131">
        <f t="shared" si="291"/>
        <v>0</v>
      </c>
      <c r="BQ90" s="131">
        <f t="shared" si="291"/>
        <v>0</v>
      </c>
      <c r="BR90" s="131">
        <f t="shared" si="291"/>
        <v>0</v>
      </c>
      <c r="BS90" s="131">
        <f t="shared" si="291"/>
        <v>0</v>
      </c>
      <c r="BT90" s="131">
        <f>BT91</f>
        <v>744.7</v>
      </c>
      <c r="BU90" s="131">
        <f t="shared" si="291"/>
        <v>744.7</v>
      </c>
      <c r="BV90" s="131">
        <f t="shared" si="290"/>
        <v>448.59999999999997</v>
      </c>
      <c r="BW90" s="131">
        <f t="shared" si="290"/>
        <v>0</v>
      </c>
      <c r="BX90" s="131">
        <f t="shared" si="290"/>
        <v>0</v>
      </c>
      <c r="BY90" s="131">
        <f t="shared" si="290"/>
        <v>0</v>
      </c>
      <c r="BZ90" s="131">
        <f t="shared" si="290"/>
        <v>448.59999999999997</v>
      </c>
      <c r="CA90" s="131">
        <f t="shared" si="290"/>
        <v>448.59999999999997</v>
      </c>
      <c r="CB90" s="131">
        <f t="shared" si="290"/>
        <v>0</v>
      </c>
      <c r="CC90" s="131">
        <f t="shared" si="290"/>
        <v>0</v>
      </c>
      <c r="CD90" s="131">
        <f t="shared" si="290"/>
        <v>0</v>
      </c>
      <c r="CE90" s="131">
        <f t="shared" si="290"/>
        <v>448.59999999999997</v>
      </c>
      <c r="CF90" s="131">
        <f t="shared" si="290"/>
        <v>448.59999999999997</v>
      </c>
      <c r="CG90" s="131">
        <f t="shared" si="290"/>
        <v>0</v>
      </c>
      <c r="CH90" s="131">
        <f t="shared" si="290"/>
        <v>0</v>
      </c>
      <c r="CI90" s="131">
        <f t="shared" si="290"/>
        <v>0</v>
      </c>
      <c r="CJ90" s="131">
        <f t="shared" si="290"/>
        <v>448.59999999999997</v>
      </c>
      <c r="CK90" s="131">
        <f t="shared" si="290"/>
        <v>448.59999999999997</v>
      </c>
      <c r="CL90" s="131">
        <f t="shared" si="290"/>
        <v>0</v>
      </c>
      <c r="CM90" s="131">
        <f t="shared" si="290"/>
        <v>0</v>
      </c>
      <c r="CN90" s="131">
        <f t="shared" si="290"/>
        <v>0</v>
      </c>
      <c r="CO90" s="131">
        <f t="shared" si="290"/>
        <v>448.59999999999997</v>
      </c>
      <c r="CP90" s="131">
        <f t="shared" ref="CP90:DE91" si="292">CP91</f>
        <v>744.7</v>
      </c>
      <c r="CQ90" s="131">
        <f t="shared" si="292"/>
        <v>0</v>
      </c>
      <c r="CR90" s="131">
        <f t="shared" si="292"/>
        <v>0</v>
      </c>
      <c r="CS90" s="131">
        <f t="shared" si="292"/>
        <v>0</v>
      </c>
      <c r="CT90" s="131">
        <f t="shared" si="292"/>
        <v>744.7</v>
      </c>
      <c r="CU90" s="131">
        <f t="shared" si="292"/>
        <v>448.59999999999997</v>
      </c>
      <c r="CV90" s="131">
        <f t="shared" si="292"/>
        <v>0</v>
      </c>
      <c r="CW90" s="131">
        <f t="shared" si="292"/>
        <v>0</v>
      </c>
      <c r="CX90" s="131">
        <f t="shared" si="292"/>
        <v>0</v>
      </c>
      <c r="CY90" s="131">
        <f t="shared" si="292"/>
        <v>448.59999999999997</v>
      </c>
      <c r="CZ90" s="131">
        <f t="shared" si="292"/>
        <v>448.59999999999997</v>
      </c>
      <c r="DA90" s="131">
        <f t="shared" si="292"/>
        <v>0</v>
      </c>
      <c r="DB90" s="131">
        <f t="shared" si="292"/>
        <v>0</v>
      </c>
      <c r="DC90" s="131">
        <f t="shared" si="292"/>
        <v>0</v>
      </c>
      <c r="DD90" s="131">
        <f t="shared" si="292"/>
        <v>448.59999999999997</v>
      </c>
      <c r="DE90" s="131">
        <f t="shared" si="292"/>
        <v>744.7</v>
      </c>
      <c r="DF90" s="131">
        <f t="shared" ref="DF90:DG91" si="293">DF91</f>
        <v>0</v>
      </c>
      <c r="DG90" s="131">
        <f t="shared" si="293"/>
        <v>0</v>
      </c>
      <c r="DH90" s="131">
        <f t="shared" ref="CS90:DS91" si="294">DH91</f>
        <v>0</v>
      </c>
      <c r="DI90" s="131">
        <f t="shared" si="294"/>
        <v>744.7</v>
      </c>
      <c r="DJ90" s="131">
        <f t="shared" si="294"/>
        <v>448.59999999999997</v>
      </c>
      <c r="DK90" s="131">
        <f t="shared" si="294"/>
        <v>0</v>
      </c>
      <c r="DL90" s="131">
        <f t="shared" si="294"/>
        <v>0</v>
      </c>
      <c r="DM90" s="131">
        <f t="shared" si="294"/>
        <v>0</v>
      </c>
      <c r="DN90" s="131">
        <f t="shared" si="294"/>
        <v>448.59999999999997</v>
      </c>
      <c r="DO90" s="131">
        <f t="shared" si="294"/>
        <v>448.59999999999997</v>
      </c>
      <c r="DP90" s="131">
        <f t="shared" si="294"/>
        <v>0</v>
      </c>
      <c r="DQ90" s="131">
        <f t="shared" si="294"/>
        <v>0</v>
      </c>
      <c r="DR90" s="131">
        <f t="shared" si="294"/>
        <v>0</v>
      </c>
      <c r="DS90" s="131">
        <f t="shared" si="294"/>
        <v>448.59999999999997</v>
      </c>
      <c r="DT90" s="367"/>
      <c r="DU90" s="37"/>
      <c r="DV90" s="38"/>
      <c r="DW90" s="38"/>
      <c r="DX90" s="38"/>
    </row>
    <row r="91" spans="1:128" ht="22.5">
      <c r="A91" s="19" t="s">
        <v>239</v>
      </c>
      <c r="B91" s="20" t="s">
        <v>197</v>
      </c>
      <c r="C91" s="21" t="s">
        <v>38</v>
      </c>
      <c r="D91" s="21" t="s">
        <v>38</v>
      </c>
      <c r="E91" s="21" t="s">
        <v>38</v>
      </c>
      <c r="F91" s="21" t="s">
        <v>38</v>
      </c>
      <c r="G91" s="21" t="s">
        <v>38</v>
      </c>
      <c r="H91" s="21" t="s">
        <v>38</v>
      </c>
      <c r="I91" s="21" t="s">
        <v>38</v>
      </c>
      <c r="J91" s="21" t="s">
        <v>38</v>
      </c>
      <c r="K91" s="21" t="s">
        <v>38</v>
      </c>
      <c r="L91" s="21" t="s">
        <v>38</v>
      </c>
      <c r="M91" s="21" t="s">
        <v>38</v>
      </c>
      <c r="N91" s="21" t="s">
        <v>38</v>
      </c>
      <c r="O91" s="21" t="s">
        <v>38</v>
      </c>
      <c r="P91" s="21" t="s">
        <v>38</v>
      </c>
      <c r="Q91" s="21" t="s">
        <v>38</v>
      </c>
      <c r="R91" s="21" t="s">
        <v>38</v>
      </c>
      <c r="S91" s="21" t="s">
        <v>38</v>
      </c>
      <c r="T91" s="21" t="s">
        <v>38</v>
      </c>
      <c r="U91" s="21" t="s">
        <v>38</v>
      </c>
      <c r="V91" s="21" t="s">
        <v>38</v>
      </c>
      <c r="W91" s="21" t="s">
        <v>38</v>
      </c>
      <c r="X91" s="21" t="s">
        <v>38</v>
      </c>
      <c r="Y91" s="21" t="s">
        <v>38</v>
      </c>
      <c r="Z91" s="21" t="s">
        <v>38</v>
      </c>
      <c r="AA91" s="21" t="s">
        <v>38</v>
      </c>
      <c r="AB91" s="21" t="s">
        <v>38</v>
      </c>
      <c r="AC91" s="21" t="s">
        <v>38</v>
      </c>
      <c r="AD91" s="21" t="s">
        <v>38</v>
      </c>
      <c r="AE91" s="21" t="s">
        <v>38</v>
      </c>
      <c r="AF91" s="21" t="s">
        <v>38</v>
      </c>
      <c r="AG91" s="21" t="s">
        <v>38</v>
      </c>
      <c r="AH91" s="122">
        <f>AH92</f>
        <v>744.7</v>
      </c>
      <c r="AI91" s="122">
        <f t="shared" si="289"/>
        <v>744.7</v>
      </c>
      <c r="AJ91" s="122">
        <f t="shared" si="289"/>
        <v>0</v>
      </c>
      <c r="AK91" s="122">
        <f t="shared" si="289"/>
        <v>0</v>
      </c>
      <c r="AL91" s="122">
        <f t="shared" si="289"/>
        <v>0</v>
      </c>
      <c r="AM91" s="122">
        <f t="shared" si="289"/>
        <v>0</v>
      </c>
      <c r="AN91" s="122">
        <f t="shared" si="289"/>
        <v>0</v>
      </c>
      <c r="AO91" s="122">
        <f t="shared" si="289"/>
        <v>0</v>
      </c>
      <c r="AP91" s="122">
        <f>AP92</f>
        <v>744.7</v>
      </c>
      <c r="AQ91" s="122">
        <f t="shared" si="289"/>
        <v>744.7</v>
      </c>
      <c r="AR91" s="122">
        <f t="shared" si="290"/>
        <v>448.59999999999997</v>
      </c>
      <c r="AS91" s="122">
        <f t="shared" si="290"/>
        <v>0</v>
      </c>
      <c r="AT91" s="122">
        <f t="shared" si="290"/>
        <v>0</v>
      </c>
      <c r="AU91" s="122">
        <f t="shared" si="290"/>
        <v>0</v>
      </c>
      <c r="AV91" s="122">
        <f t="shared" si="290"/>
        <v>448.59999999999997</v>
      </c>
      <c r="AW91" s="122">
        <f t="shared" si="290"/>
        <v>448.59999999999997</v>
      </c>
      <c r="AX91" s="122">
        <f t="shared" si="290"/>
        <v>0</v>
      </c>
      <c r="AY91" s="122">
        <f t="shared" si="290"/>
        <v>0</v>
      </c>
      <c r="AZ91" s="122">
        <f t="shared" si="290"/>
        <v>0</v>
      </c>
      <c r="BA91" s="122">
        <f t="shared" si="290"/>
        <v>448.59999999999997</v>
      </c>
      <c r="BB91" s="122">
        <f t="shared" si="290"/>
        <v>448.59999999999997</v>
      </c>
      <c r="BC91" s="122">
        <f t="shared" si="290"/>
        <v>0</v>
      </c>
      <c r="BD91" s="122">
        <f t="shared" si="290"/>
        <v>0</v>
      </c>
      <c r="BE91" s="122">
        <f t="shared" si="290"/>
        <v>0</v>
      </c>
      <c r="BF91" s="122">
        <f t="shared" si="290"/>
        <v>448.59999999999997</v>
      </c>
      <c r="BG91" s="122">
        <f t="shared" si="290"/>
        <v>448.59999999999997</v>
      </c>
      <c r="BH91" s="122">
        <f t="shared" si="290"/>
        <v>0</v>
      </c>
      <c r="BI91" s="122">
        <f t="shared" si="290"/>
        <v>0</v>
      </c>
      <c r="BJ91" s="122">
        <f t="shared" si="290"/>
        <v>0</v>
      </c>
      <c r="BK91" s="122">
        <f t="shared" si="290"/>
        <v>448.59999999999997</v>
      </c>
      <c r="BL91" s="122">
        <f>BL92</f>
        <v>744.7</v>
      </c>
      <c r="BM91" s="122">
        <f t="shared" si="291"/>
        <v>744.7</v>
      </c>
      <c r="BN91" s="122">
        <f t="shared" si="291"/>
        <v>0</v>
      </c>
      <c r="BO91" s="122">
        <f t="shared" si="291"/>
        <v>0</v>
      </c>
      <c r="BP91" s="122">
        <f t="shared" si="291"/>
        <v>0</v>
      </c>
      <c r="BQ91" s="122">
        <f t="shared" si="291"/>
        <v>0</v>
      </c>
      <c r="BR91" s="122">
        <f t="shared" si="291"/>
        <v>0</v>
      </c>
      <c r="BS91" s="122">
        <f t="shared" si="291"/>
        <v>0</v>
      </c>
      <c r="BT91" s="122">
        <f>BT92</f>
        <v>744.7</v>
      </c>
      <c r="BU91" s="122">
        <f t="shared" si="291"/>
        <v>744.7</v>
      </c>
      <c r="BV91" s="122">
        <f t="shared" si="290"/>
        <v>448.59999999999997</v>
      </c>
      <c r="BW91" s="122">
        <f t="shared" si="290"/>
        <v>0</v>
      </c>
      <c r="BX91" s="122">
        <f t="shared" si="290"/>
        <v>0</v>
      </c>
      <c r="BY91" s="122">
        <f t="shared" si="290"/>
        <v>0</v>
      </c>
      <c r="BZ91" s="122">
        <f t="shared" si="290"/>
        <v>448.59999999999997</v>
      </c>
      <c r="CA91" s="122">
        <f t="shared" si="290"/>
        <v>448.59999999999997</v>
      </c>
      <c r="CB91" s="122">
        <f t="shared" si="290"/>
        <v>0</v>
      </c>
      <c r="CC91" s="122">
        <f t="shared" si="290"/>
        <v>0</v>
      </c>
      <c r="CD91" s="122">
        <f t="shared" si="290"/>
        <v>0</v>
      </c>
      <c r="CE91" s="122">
        <f t="shared" si="290"/>
        <v>448.59999999999997</v>
      </c>
      <c r="CF91" s="122">
        <f t="shared" si="290"/>
        <v>448.59999999999997</v>
      </c>
      <c r="CG91" s="122">
        <f t="shared" si="290"/>
        <v>0</v>
      </c>
      <c r="CH91" s="122">
        <f t="shared" si="290"/>
        <v>0</v>
      </c>
      <c r="CI91" s="122">
        <f t="shared" si="290"/>
        <v>0</v>
      </c>
      <c r="CJ91" s="122">
        <f t="shared" si="290"/>
        <v>448.59999999999997</v>
      </c>
      <c r="CK91" s="122">
        <f t="shared" si="290"/>
        <v>448.59999999999997</v>
      </c>
      <c r="CL91" s="122">
        <f t="shared" si="290"/>
        <v>0</v>
      </c>
      <c r="CM91" s="122">
        <f t="shared" si="290"/>
        <v>0</v>
      </c>
      <c r="CN91" s="122">
        <f t="shared" si="290"/>
        <v>0</v>
      </c>
      <c r="CO91" s="122">
        <f t="shared" si="290"/>
        <v>448.59999999999997</v>
      </c>
      <c r="CP91" s="122">
        <f t="shared" si="292"/>
        <v>744.7</v>
      </c>
      <c r="CQ91" s="122">
        <f t="shared" si="292"/>
        <v>0</v>
      </c>
      <c r="CR91" s="122">
        <f t="shared" si="292"/>
        <v>0</v>
      </c>
      <c r="CS91" s="122">
        <f t="shared" si="294"/>
        <v>0</v>
      </c>
      <c r="CT91" s="122">
        <f t="shared" si="292"/>
        <v>744.7</v>
      </c>
      <c r="CU91" s="122">
        <f t="shared" si="294"/>
        <v>448.59999999999997</v>
      </c>
      <c r="CV91" s="122">
        <f t="shared" si="294"/>
        <v>0</v>
      </c>
      <c r="CW91" s="122">
        <f t="shared" si="294"/>
        <v>0</v>
      </c>
      <c r="CX91" s="122">
        <f t="shared" si="294"/>
        <v>0</v>
      </c>
      <c r="CY91" s="122">
        <f t="shared" si="294"/>
        <v>448.59999999999997</v>
      </c>
      <c r="CZ91" s="122">
        <f t="shared" si="294"/>
        <v>448.59999999999997</v>
      </c>
      <c r="DA91" s="122">
        <f t="shared" si="294"/>
        <v>0</v>
      </c>
      <c r="DB91" s="122">
        <f t="shared" si="294"/>
        <v>0</v>
      </c>
      <c r="DC91" s="122">
        <f t="shared" si="294"/>
        <v>0</v>
      </c>
      <c r="DD91" s="122">
        <f t="shared" si="294"/>
        <v>448.59999999999997</v>
      </c>
      <c r="DE91" s="122">
        <f t="shared" si="294"/>
        <v>744.7</v>
      </c>
      <c r="DF91" s="122">
        <f t="shared" si="293"/>
        <v>0</v>
      </c>
      <c r="DG91" s="122">
        <f t="shared" si="293"/>
        <v>0</v>
      </c>
      <c r="DH91" s="122">
        <f t="shared" si="294"/>
        <v>0</v>
      </c>
      <c r="DI91" s="122">
        <f t="shared" si="294"/>
        <v>744.7</v>
      </c>
      <c r="DJ91" s="122">
        <f t="shared" si="294"/>
        <v>448.59999999999997</v>
      </c>
      <c r="DK91" s="122">
        <f t="shared" si="294"/>
        <v>0</v>
      </c>
      <c r="DL91" s="122">
        <f t="shared" si="294"/>
        <v>0</v>
      </c>
      <c r="DM91" s="122">
        <f t="shared" si="294"/>
        <v>0</v>
      </c>
      <c r="DN91" s="122">
        <f t="shared" si="294"/>
        <v>448.59999999999997</v>
      </c>
      <c r="DO91" s="122">
        <f t="shared" si="294"/>
        <v>448.59999999999997</v>
      </c>
      <c r="DP91" s="122">
        <f t="shared" si="294"/>
        <v>0</v>
      </c>
      <c r="DQ91" s="122">
        <f t="shared" si="294"/>
        <v>0</v>
      </c>
      <c r="DR91" s="122">
        <f t="shared" si="294"/>
        <v>0</v>
      </c>
      <c r="DS91" s="122">
        <f t="shared" si="294"/>
        <v>448.59999999999997</v>
      </c>
      <c r="DT91" s="360"/>
      <c r="DU91" s="37"/>
      <c r="DV91" s="38"/>
      <c r="DW91" s="38"/>
      <c r="DX91" s="38"/>
    </row>
    <row r="92" spans="1:128" ht="67.5">
      <c r="A92" s="182" t="s">
        <v>227</v>
      </c>
      <c r="B92" s="7" t="s">
        <v>198</v>
      </c>
      <c r="C92" s="11" t="s">
        <v>38</v>
      </c>
      <c r="D92" s="11" t="s">
        <v>38</v>
      </c>
      <c r="E92" s="11" t="s">
        <v>38</v>
      </c>
      <c r="F92" s="11" t="s">
        <v>38</v>
      </c>
      <c r="G92" s="11" t="s">
        <v>38</v>
      </c>
      <c r="H92" s="11" t="s">
        <v>38</v>
      </c>
      <c r="I92" s="11" t="s">
        <v>38</v>
      </c>
      <c r="J92" s="11" t="s">
        <v>38</v>
      </c>
      <c r="K92" s="11" t="s">
        <v>38</v>
      </c>
      <c r="L92" s="11" t="s">
        <v>38</v>
      </c>
      <c r="M92" s="11" t="s">
        <v>38</v>
      </c>
      <c r="N92" s="11" t="s">
        <v>38</v>
      </c>
      <c r="O92" s="11" t="s">
        <v>38</v>
      </c>
      <c r="P92" s="11" t="s">
        <v>38</v>
      </c>
      <c r="Q92" s="11" t="s">
        <v>38</v>
      </c>
      <c r="R92" s="11" t="s">
        <v>38</v>
      </c>
      <c r="S92" s="11" t="s">
        <v>38</v>
      </c>
      <c r="T92" s="11" t="s">
        <v>38</v>
      </c>
      <c r="U92" s="11" t="s">
        <v>38</v>
      </c>
      <c r="V92" s="11" t="s">
        <v>38</v>
      </c>
      <c r="W92" s="11" t="s">
        <v>38</v>
      </c>
      <c r="X92" s="11" t="s">
        <v>38</v>
      </c>
      <c r="Y92" s="11" t="s">
        <v>38</v>
      </c>
      <c r="Z92" s="11" t="s">
        <v>38</v>
      </c>
      <c r="AA92" s="11" t="s">
        <v>38</v>
      </c>
      <c r="AB92" s="11" t="s">
        <v>38</v>
      </c>
      <c r="AC92" s="192" t="s">
        <v>38</v>
      </c>
      <c r="AD92" s="11" t="s">
        <v>38</v>
      </c>
      <c r="AE92" s="11" t="s">
        <v>38</v>
      </c>
      <c r="AF92" s="11" t="s">
        <v>38</v>
      </c>
      <c r="AG92" s="11" t="s">
        <v>38</v>
      </c>
      <c r="AH92" s="137">
        <f>AH93+AH95+AH97+AH99+AH100+AH102+AH103</f>
        <v>744.7</v>
      </c>
      <c r="AI92" s="137">
        <f>AI93+AI95+AI97+AI99+AI100+AI102+AI103</f>
        <v>744.7</v>
      </c>
      <c r="AJ92" s="137"/>
      <c r="AK92" s="137"/>
      <c r="AL92" s="137"/>
      <c r="AM92" s="137"/>
      <c r="AN92" s="137"/>
      <c r="AO92" s="137"/>
      <c r="AP92" s="137">
        <f>AP93+AP95+AP97+AP99+AP100+AP102+AP103</f>
        <v>744.7</v>
      </c>
      <c r="AQ92" s="137">
        <f>AQ93+AQ95+AQ97+AQ99+AQ100+AQ102+AQ103</f>
        <v>744.7</v>
      </c>
      <c r="AR92" s="137">
        <f>AR93+AR95+AR97+AR99+AR100+AR102+AR103</f>
        <v>448.59999999999997</v>
      </c>
      <c r="AS92" s="137"/>
      <c r="AT92" s="137"/>
      <c r="AU92" s="137"/>
      <c r="AV92" s="137">
        <f>AV93+AV95+AV97+AV99+AV100+AV102+AV103</f>
        <v>448.59999999999997</v>
      </c>
      <c r="AW92" s="137">
        <f>AW93+AW95+AW97+AW99+AW100+AW102+AW103</f>
        <v>448.59999999999997</v>
      </c>
      <c r="AX92" s="137"/>
      <c r="AY92" s="137"/>
      <c r="AZ92" s="137"/>
      <c r="BA92" s="137">
        <f>BA93+BA95+BA97+BA99+BA100+BA102+BA103</f>
        <v>448.59999999999997</v>
      </c>
      <c r="BB92" s="137">
        <f>BB93+BB95+BB97+BB99+BB100+BB102+BB103</f>
        <v>448.59999999999997</v>
      </c>
      <c r="BC92" s="137"/>
      <c r="BD92" s="137"/>
      <c r="BE92" s="137"/>
      <c r="BF92" s="137">
        <f>BF93+BF95+BF97+BF99+BF100+BF102+BF103</f>
        <v>448.59999999999997</v>
      </c>
      <c r="BG92" s="137">
        <f>BG93+BG95+BG97+BG99+BG100+BG102+BG103</f>
        <v>448.59999999999997</v>
      </c>
      <c r="BH92" s="137"/>
      <c r="BI92" s="137"/>
      <c r="BJ92" s="137"/>
      <c r="BK92" s="137">
        <f>BK93+BK95+BK97+BK99+BK100+BK102+BK103</f>
        <v>448.59999999999997</v>
      </c>
      <c r="BL92" s="137">
        <f>BL93+BL95+BL97+BL99+BL100+BL102+BL103</f>
        <v>744.7</v>
      </c>
      <c r="BM92" s="137">
        <f>BM93+BM95+BM97+BM99+BM100+BM102+BM103</f>
        <v>744.7</v>
      </c>
      <c r="BN92" s="137"/>
      <c r="BO92" s="137"/>
      <c r="BP92" s="137"/>
      <c r="BQ92" s="137"/>
      <c r="BR92" s="137"/>
      <c r="BS92" s="137"/>
      <c r="BT92" s="137">
        <f>BT93+BT95+BT97+BT99+BT100+BT102+BT103</f>
        <v>744.7</v>
      </c>
      <c r="BU92" s="137">
        <f>BU93+BU95+BU97+BU99+BU100+BU102+BU103</f>
        <v>744.7</v>
      </c>
      <c r="BV92" s="137">
        <f>BV93+BV95+BV97+BV99+BV100+BV102+BV103</f>
        <v>448.59999999999997</v>
      </c>
      <c r="BW92" s="137"/>
      <c r="BX92" s="137"/>
      <c r="BY92" s="137"/>
      <c r="BZ92" s="137">
        <f>BZ93+BZ95+BZ97+BZ99+BZ100+BZ102+BZ103</f>
        <v>448.59999999999997</v>
      </c>
      <c r="CA92" s="137">
        <f>CA93+CA95+CA97+CA99+CA100+CA102+CA103</f>
        <v>448.59999999999997</v>
      </c>
      <c r="CB92" s="137"/>
      <c r="CC92" s="137"/>
      <c r="CD92" s="137"/>
      <c r="CE92" s="137">
        <f>CE93+CE95+CE97+CE99+CE100+CE102+CE103</f>
        <v>448.59999999999997</v>
      </c>
      <c r="CF92" s="137">
        <f>CF93+CF95+CF97+CF99+CF100+CF102+CF103</f>
        <v>448.59999999999997</v>
      </c>
      <c r="CG92" s="137"/>
      <c r="CH92" s="137"/>
      <c r="CI92" s="137"/>
      <c r="CJ92" s="137">
        <f>CJ93+CJ95+CJ97+CJ99+CJ100+CJ102+CJ103</f>
        <v>448.59999999999997</v>
      </c>
      <c r="CK92" s="137">
        <f>CK93+CK95+CK97+CK99+CK100+CK102+CK103</f>
        <v>448.59999999999997</v>
      </c>
      <c r="CL92" s="137"/>
      <c r="CM92" s="137"/>
      <c r="CN92" s="137"/>
      <c r="CO92" s="137">
        <f>CO93+CO95+CO97+CO99+CO100+CO102+CO103</f>
        <v>448.59999999999997</v>
      </c>
      <c r="CP92" s="123">
        <f>CQ92+CR92+CS92+CT92</f>
        <v>744.7</v>
      </c>
      <c r="CQ92" s="137"/>
      <c r="CR92" s="137"/>
      <c r="CS92" s="123">
        <f t="shared" ref="CS92:CS103" si="295">AO92</f>
        <v>0</v>
      </c>
      <c r="CT92" s="137">
        <f>CT93+CT95+CT97+CT99+CT100+CT102+CT103</f>
        <v>744.7</v>
      </c>
      <c r="CU92" s="123">
        <f t="shared" ref="CU92:CU103" si="296">AR92</f>
        <v>448.59999999999997</v>
      </c>
      <c r="CV92" s="123">
        <f t="shared" ref="CV92:CV103" si="297">AS92</f>
        <v>0</v>
      </c>
      <c r="CW92" s="123">
        <f t="shared" ref="CW92:CW103" si="298">AT92</f>
        <v>0</v>
      </c>
      <c r="CX92" s="123">
        <f t="shared" ref="CX92:CX103" si="299">AU92</f>
        <v>0</v>
      </c>
      <c r="CY92" s="123">
        <f t="shared" ref="CY92:CY103" si="300">AV92</f>
        <v>448.59999999999997</v>
      </c>
      <c r="CZ92" s="123">
        <f t="shared" ref="CZ92:CZ103" si="301">AW92</f>
        <v>448.59999999999997</v>
      </c>
      <c r="DA92" s="123">
        <f t="shared" ref="DA92:DA103" si="302">AX92</f>
        <v>0</v>
      </c>
      <c r="DB92" s="123">
        <f t="shared" ref="DB92:DB103" si="303">AY92</f>
        <v>0</v>
      </c>
      <c r="DC92" s="123">
        <f t="shared" ref="DC92:DC103" si="304">AZ92</f>
        <v>0</v>
      </c>
      <c r="DD92" s="123">
        <f t="shared" ref="DD92:DD103" si="305">BA92</f>
        <v>448.59999999999997</v>
      </c>
      <c r="DE92" s="123">
        <f t="shared" ref="DE92:DE103" si="306">DF92+DG92+DH92+DI92</f>
        <v>744.7</v>
      </c>
      <c r="DF92" s="137"/>
      <c r="DG92" s="137"/>
      <c r="DH92" s="123">
        <f t="shared" ref="DH92:DH103" si="307">BS92</f>
        <v>0</v>
      </c>
      <c r="DI92" s="137">
        <f>DI93+DI95+DI97+DI99+DI100+DI102+DI103</f>
        <v>744.7</v>
      </c>
      <c r="DJ92" s="124">
        <f t="shared" ref="DJ92:DJ103" si="308">BV92</f>
        <v>448.59999999999997</v>
      </c>
      <c r="DK92" s="124">
        <f t="shared" ref="DK92:DK103" si="309">BW92</f>
        <v>0</v>
      </c>
      <c r="DL92" s="124">
        <f t="shared" ref="DL92:DL103" si="310">BX92</f>
        <v>0</v>
      </c>
      <c r="DM92" s="124">
        <f t="shared" ref="DM92:DM103" si="311">BY92</f>
        <v>0</v>
      </c>
      <c r="DN92" s="124">
        <f t="shared" ref="DN92:DN103" si="312">BZ92</f>
        <v>448.59999999999997</v>
      </c>
      <c r="DO92" s="123">
        <f t="shared" ref="DO92:DO103" si="313">CA92</f>
        <v>448.59999999999997</v>
      </c>
      <c r="DP92" s="123">
        <f t="shared" ref="DP92:DP103" si="314">CB92</f>
        <v>0</v>
      </c>
      <c r="DQ92" s="123">
        <f t="shared" ref="DQ92:DQ103" si="315">CC92</f>
        <v>0</v>
      </c>
      <c r="DR92" s="123">
        <f t="shared" ref="DR92:DR103" si="316">CD92</f>
        <v>0</v>
      </c>
      <c r="DS92" s="123">
        <f t="shared" ref="DS92:DS103" si="317">CE92</f>
        <v>448.59999999999997</v>
      </c>
      <c r="DT92" s="370"/>
      <c r="DU92" s="37"/>
      <c r="DV92" s="38"/>
      <c r="DW92" s="38"/>
      <c r="DX92" s="38"/>
    </row>
    <row r="93" spans="1:128" ht="89.25">
      <c r="A93" s="148" t="s">
        <v>228</v>
      </c>
      <c r="B93" s="148" t="s">
        <v>199</v>
      </c>
      <c r="C93" s="278" t="s">
        <v>42</v>
      </c>
      <c r="D93" s="278" t="s">
        <v>126</v>
      </c>
      <c r="E93" s="278" t="s">
        <v>44</v>
      </c>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t="s">
        <v>344</v>
      </c>
      <c r="AD93" s="278" t="s">
        <v>343</v>
      </c>
      <c r="AE93" s="278" t="s">
        <v>320</v>
      </c>
      <c r="AF93" s="278"/>
      <c r="AG93" s="278" t="s">
        <v>127</v>
      </c>
      <c r="AH93" s="342">
        <f>AJ93+AL93+AN93+AP93</f>
        <v>91.7</v>
      </c>
      <c r="AI93" s="342">
        <f t="shared" ref="AI93:AI103" si="318">AK93+AM93+AO93+AQ93</f>
        <v>91.7</v>
      </c>
      <c r="AJ93" s="342"/>
      <c r="AK93" s="342"/>
      <c r="AL93" s="342"/>
      <c r="AM93" s="342"/>
      <c r="AN93" s="342"/>
      <c r="AO93" s="342"/>
      <c r="AP93" s="342">
        <v>91.7</v>
      </c>
      <c r="AQ93" s="342">
        <v>91.7</v>
      </c>
      <c r="AR93" s="342">
        <v>99.8</v>
      </c>
      <c r="AS93" s="342"/>
      <c r="AT93" s="342"/>
      <c r="AU93" s="342"/>
      <c r="AV93" s="342">
        <f t="shared" ref="AV93:AV103" si="319">AR93-AS93-AT93-AU93</f>
        <v>99.8</v>
      </c>
      <c r="AW93" s="342">
        <v>99.8</v>
      </c>
      <c r="AX93" s="342"/>
      <c r="AY93" s="342"/>
      <c r="AZ93" s="342"/>
      <c r="BA93" s="342">
        <f t="shared" ref="BA93:BA103" si="320">AW93-AX93-AY93-AZ93</f>
        <v>99.8</v>
      </c>
      <c r="BB93" s="342">
        <v>99.8</v>
      </c>
      <c r="BC93" s="342"/>
      <c r="BD93" s="342"/>
      <c r="BE93" s="342"/>
      <c r="BF93" s="342">
        <f t="shared" ref="BF93:BF103" si="321">BB93-BC93-BD93-BE93</f>
        <v>99.8</v>
      </c>
      <c r="BG93" s="342">
        <v>99.8</v>
      </c>
      <c r="BH93" s="342"/>
      <c r="BI93" s="342"/>
      <c r="BJ93" s="342"/>
      <c r="BK93" s="342">
        <f t="shared" ref="BK93:BK103" si="322">BG93-BH93-BI93-BJ93</f>
        <v>99.8</v>
      </c>
      <c r="BL93" s="342">
        <f>BN93+BP93+BR93+BT93</f>
        <v>91.7</v>
      </c>
      <c r="BM93" s="342">
        <f t="shared" ref="BM93:BM103" si="323">BO93+BQ93+BS93+BU93</f>
        <v>91.7</v>
      </c>
      <c r="BN93" s="342"/>
      <c r="BO93" s="342"/>
      <c r="BP93" s="342"/>
      <c r="BQ93" s="342"/>
      <c r="BR93" s="342"/>
      <c r="BS93" s="342"/>
      <c r="BT93" s="342">
        <v>91.7</v>
      </c>
      <c r="BU93" s="342">
        <v>91.7</v>
      </c>
      <c r="BV93" s="342">
        <v>99.8</v>
      </c>
      <c r="BW93" s="342"/>
      <c r="BX93" s="342"/>
      <c r="BY93" s="342"/>
      <c r="BZ93" s="342">
        <f t="shared" ref="BZ93:BZ103" si="324">BV93-BW93-BX93-BY93</f>
        <v>99.8</v>
      </c>
      <c r="CA93" s="342">
        <v>99.8</v>
      </c>
      <c r="CB93" s="342"/>
      <c r="CC93" s="342"/>
      <c r="CD93" s="342"/>
      <c r="CE93" s="342">
        <f t="shared" ref="CE93:CE103" si="325">CA93-CB93-CC93-CD93</f>
        <v>99.8</v>
      </c>
      <c r="CF93" s="342">
        <v>99.8</v>
      </c>
      <c r="CG93" s="342"/>
      <c r="CH93" s="342"/>
      <c r="CI93" s="342"/>
      <c r="CJ93" s="342">
        <f t="shared" ref="CJ93:CJ103" si="326">CF93-CG93-CH93-CI93</f>
        <v>99.8</v>
      </c>
      <c r="CK93" s="342">
        <v>99.8</v>
      </c>
      <c r="CL93" s="342"/>
      <c r="CM93" s="342"/>
      <c r="CN93" s="342"/>
      <c r="CO93" s="342">
        <f t="shared" ref="CO93:CO103" si="327">CK93-CL93-CM93-CN93</f>
        <v>99.8</v>
      </c>
      <c r="CP93" s="342">
        <f t="shared" ref="CP93:CP103" si="328">CQ93+CR93+CS93+CT93</f>
        <v>91.7</v>
      </c>
      <c r="CQ93" s="342"/>
      <c r="CR93" s="342"/>
      <c r="CS93" s="342">
        <f t="shared" si="295"/>
        <v>0</v>
      </c>
      <c r="CT93" s="342">
        <v>91.7</v>
      </c>
      <c r="CU93" s="342">
        <f t="shared" si="296"/>
        <v>99.8</v>
      </c>
      <c r="CV93" s="342">
        <f t="shared" si="297"/>
        <v>0</v>
      </c>
      <c r="CW93" s="342">
        <f t="shared" si="298"/>
        <v>0</v>
      </c>
      <c r="CX93" s="342">
        <f t="shared" si="299"/>
        <v>0</v>
      </c>
      <c r="CY93" s="342">
        <f t="shared" si="300"/>
        <v>99.8</v>
      </c>
      <c r="CZ93" s="342">
        <f t="shared" si="301"/>
        <v>99.8</v>
      </c>
      <c r="DA93" s="342">
        <f t="shared" si="302"/>
        <v>0</v>
      </c>
      <c r="DB93" s="342">
        <f t="shared" si="303"/>
        <v>0</v>
      </c>
      <c r="DC93" s="342">
        <f t="shared" si="304"/>
        <v>0</v>
      </c>
      <c r="DD93" s="342">
        <f t="shared" si="305"/>
        <v>99.8</v>
      </c>
      <c r="DE93" s="342">
        <f t="shared" si="306"/>
        <v>91.7</v>
      </c>
      <c r="DF93" s="342"/>
      <c r="DG93" s="342"/>
      <c r="DH93" s="342">
        <f t="shared" si="307"/>
        <v>0</v>
      </c>
      <c r="DI93" s="342">
        <v>91.7</v>
      </c>
      <c r="DJ93" s="342">
        <f t="shared" si="308"/>
        <v>99.8</v>
      </c>
      <c r="DK93" s="342">
        <f t="shared" si="309"/>
        <v>0</v>
      </c>
      <c r="DL93" s="342">
        <f t="shared" si="310"/>
        <v>0</v>
      </c>
      <c r="DM93" s="342">
        <f t="shared" si="311"/>
        <v>0</v>
      </c>
      <c r="DN93" s="342">
        <f t="shared" si="312"/>
        <v>99.8</v>
      </c>
      <c r="DO93" s="342">
        <f t="shared" si="313"/>
        <v>99.8</v>
      </c>
      <c r="DP93" s="342">
        <f t="shared" si="314"/>
        <v>0</v>
      </c>
      <c r="DQ93" s="342">
        <f t="shared" si="315"/>
        <v>0</v>
      </c>
      <c r="DR93" s="342">
        <f t="shared" si="316"/>
        <v>0</v>
      </c>
      <c r="DS93" s="342">
        <f t="shared" si="317"/>
        <v>99.8</v>
      </c>
      <c r="DT93" s="278" t="s">
        <v>46</v>
      </c>
      <c r="DU93" s="37"/>
      <c r="DV93" s="38"/>
      <c r="DW93" s="38"/>
      <c r="DX93" s="38"/>
    </row>
    <row r="94" spans="1:128" ht="25.5">
      <c r="A94" s="149"/>
      <c r="B94" s="14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t="s">
        <v>374</v>
      </c>
      <c r="AD94" s="279" t="s">
        <v>376</v>
      </c>
      <c r="AE94" s="279" t="s">
        <v>368</v>
      </c>
      <c r="AF94" s="279"/>
      <c r="AG94" s="279"/>
      <c r="AH94" s="343"/>
      <c r="AI94" s="343"/>
      <c r="AJ94" s="343"/>
      <c r="AK94" s="343"/>
      <c r="AL94" s="343"/>
      <c r="AM94" s="343"/>
      <c r="AN94" s="343"/>
      <c r="AO94" s="343"/>
      <c r="AP94" s="343"/>
      <c r="AQ94" s="343"/>
      <c r="AR94" s="343"/>
      <c r="AS94" s="343"/>
      <c r="AT94" s="343"/>
      <c r="AU94" s="343"/>
      <c r="AV94" s="343"/>
      <c r="AW94" s="343"/>
      <c r="AX94" s="343"/>
      <c r="AY94" s="343"/>
      <c r="AZ94" s="343"/>
      <c r="BA94" s="343"/>
      <c r="BB94" s="343"/>
      <c r="BC94" s="343"/>
      <c r="BD94" s="343"/>
      <c r="BE94" s="343"/>
      <c r="BF94" s="343"/>
      <c r="BG94" s="343"/>
      <c r="BH94" s="343"/>
      <c r="BI94" s="343"/>
      <c r="BJ94" s="343"/>
      <c r="BK94" s="343"/>
      <c r="BL94" s="343"/>
      <c r="BM94" s="343"/>
      <c r="BN94" s="343"/>
      <c r="BO94" s="343"/>
      <c r="BP94" s="343"/>
      <c r="BQ94" s="343"/>
      <c r="BR94" s="343"/>
      <c r="BS94" s="343"/>
      <c r="BT94" s="343"/>
      <c r="BU94" s="343"/>
      <c r="BV94" s="343"/>
      <c r="BW94" s="343"/>
      <c r="BX94" s="343"/>
      <c r="BY94" s="343"/>
      <c r="BZ94" s="343"/>
      <c r="CA94" s="343"/>
      <c r="CB94" s="343"/>
      <c r="CC94" s="343"/>
      <c r="CD94" s="343"/>
      <c r="CE94" s="343"/>
      <c r="CF94" s="343"/>
      <c r="CG94" s="343"/>
      <c r="CH94" s="343"/>
      <c r="CI94" s="343"/>
      <c r="CJ94" s="343"/>
      <c r="CK94" s="343"/>
      <c r="CL94" s="343"/>
      <c r="CM94" s="343"/>
      <c r="CN94" s="343"/>
      <c r="CO94" s="343"/>
      <c r="CP94" s="343"/>
      <c r="CQ94" s="343"/>
      <c r="CR94" s="343"/>
      <c r="CS94" s="343"/>
      <c r="CT94" s="343"/>
      <c r="CU94" s="343"/>
      <c r="CV94" s="343"/>
      <c r="CW94" s="343"/>
      <c r="CX94" s="343"/>
      <c r="CY94" s="343"/>
      <c r="CZ94" s="343"/>
      <c r="DA94" s="343"/>
      <c r="DB94" s="343"/>
      <c r="DC94" s="343"/>
      <c r="DD94" s="343"/>
      <c r="DE94" s="343"/>
      <c r="DF94" s="343"/>
      <c r="DG94" s="343"/>
      <c r="DH94" s="343"/>
      <c r="DI94" s="343"/>
      <c r="DJ94" s="343"/>
      <c r="DK94" s="343"/>
      <c r="DL94" s="343"/>
      <c r="DM94" s="343"/>
      <c r="DN94" s="343"/>
      <c r="DO94" s="343"/>
      <c r="DP94" s="343"/>
      <c r="DQ94" s="343"/>
      <c r="DR94" s="343"/>
      <c r="DS94" s="343"/>
      <c r="DT94" s="279"/>
      <c r="DU94" s="37"/>
      <c r="DV94" s="38"/>
      <c r="DW94" s="38"/>
      <c r="DX94" s="38"/>
    </row>
    <row r="95" spans="1:128" ht="89.25">
      <c r="A95" s="148" t="s">
        <v>229</v>
      </c>
      <c r="B95" s="148" t="s">
        <v>200</v>
      </c>
      <c r="C95" s="278" t="s">
        <v>42</v>
      </c>
      <c r="D95" s="278" t="s">
        <v>126</v>
      </c>
      <c r="E95" s="278" t="s">
        <v>44</v>
      </c>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t="s">
        <v>345</v>
      </c>
      <c r="AD95" s="278" t="s">
        <v>276</v>
      </c>
      <c r="AE95" s="278" t="s">
        <v>320</v>
      </c>
      <c r="AF95" s="278"/>
      <c r="AG95" s="278" t="s">
        <v>128</v>
      </c>
      <c r="AH95" s="342">
        <f t="shared" ref="AH95:AH103" si="329">AJ95+AL95+AN95+AP95</f>
        <v>82.3</v>
      </c>
      <c r="AI95" s="342">
        <f t="shared" si="318"/>
        <v>82.3</v>
      </c>
      <c r="AJ95" s="342"/>
      <c r="AK95" s="342"/>
      <c r="AL95" s="342"/>
      <c r="AM95" s="342"/>
      <c r="AN95" s="342"/>
      <c r="AO95" s="342"/>
      <c r="AP95" s="342">
        <v>82.3</v>
      </c>
      <c r="AQ95" s="342">
        <v>82.3</v>
      </c>
      <c r="AR95" s="342">
        <v>82.3</v>
      </c>
      <c r="AS95" s="342"/>
      <c r="AT95" s="342"/>
      <c r="AU95" s="342"/>
      <c r="AV95" s="342">
        <f t="shared" si="319"/>
        <v>82.3</v>
      </c>
      <c r="AW95" s="342">
        <v>82.3</v>
      </c>
      <c r="AX95" s="342"/>
      <c r="AY95" s="342"/>
      <c r="AZ95" s="342"/>
      <c r="BA95" s="342">
        <f t="shared" si="320"/>
        <v>82.3</v>
      </c>
      <c r="BB95" s="342">
        <v>82.3</v>
      </c>
      <c r="BC95" s="342"/>
      <c r="BD95" s="342"/>
      <c r="BE95" s="342"/>
      <c r="BF95" s="342">
        <f t="shared" si="321"/>
        <v>82.3</v>
      </c>
      <c r="BG95" s="342">
        <v>82.3</v>
      </c>
      <c r="BH95" s="342"/>
      <c r="BI95" s="342"/>
      <c r="BJ95" s="342"/>
      <c r="BK95" s="342">
        <f t="shared" si="322"/>
        <v>82.3</v>
      </c>
      <c r="BL95" s="342">
        <f t="shared" ref="BL95:BL103" si="330">BN95+BP95+BR95+BT95</f>
        <v>82.3</v>
      </c>
      <c r="BM95" s="342">
        <f t="shared" si="323"/>
        <v>82.3</v>
      </c>
      <c r="BN95" s="342"/>
      <c r="BO95" s="342"/>
      <c r="BP95" s="342"/>
      <c r="BQ95" s="342"/>
      <c r="BR95" s="342"/>
      <c r="BS95" s="342"/>
      <c r="BT95" s="342">
        <v>82.3</v>
      </c>
      <c r="BU95" s="342">
        <v>82.3</v>
      </c>
      <c r="BV95" s="342">
        <v>82.3</v>
      </c>
      <c r="BW95" s="342"/>
      <c r="BX95" s="342"/>
      <c r="BY95" s="342"/>
      <c r="BZ95" s="342">
        <f t="shared" si="324"/>
        <v>82.3</v>
      </c>
      <c r="CA95" s="342">
        <v>82.3</v>
      </c>
      <c r="CB95" s="342"/>
      <c r="CC95" s="342"/>
      <c r="CD95" s="342"/>
      <c r="CE95" s="342">
        <f t="shared" si="325"/>
        <v>82.3</v>
      </c>
      <c r="CF95" s="342">
        <v>82.3</v>
      </c>
      <c r="CG95" s="342"/>
      <c r="CH95" s="342"/>
      <c r="CI95" s="342"/>
      <c r="CJ95" s="342">
        <f t="shared" si="326"/>
        <v>82.3</v>
      </c>
      <c r="CK95" s="342">
        <v>82.3</v>
      </c>
      <c r="CL95" s="342"/>
      <c r="CM95" s="342"/>
      <c r="CN95" s="342"/>
      <c r="CO95" s="342">
        <f t="shared" si="327"/>
        <v>82.3</v>
      </c>
      <c r="CP95" s="342">
        <f t="shared" si="328"/>
        <v>82.3</v>
      </c>
      <c r="CQ95" s="342"/>
      <c r="CR95" s="342"/>
      <c r="CS95" s="342">
        <f t="shared" si="295"/>
        <v>0</v>
      </c>
      <c r="CT95" s="342">
        <v>82.3</v>
      </c>
      <c r="CU95" s="342">
        <f t="shared" si="296"/>
        <v>82.3</v>
      </c>
      <c r="CV95" s="342">
        <f t="shared" si="297"/>
        <v>0</v>
      </c>
      <c r="CW95" s="342">
        <f t="shared" si="298"/>
        <v>0</v>
      </c>
      <c r="CX95" s="342">
        <f t="shared" si="299"/>
        <v>0</v>
      </c>
      <c r="CY95" s="342">
        <f t="shared" si="300"/>
        <v>82.3</v>
      </c>
      <c r="CZ95" s="342">
        <f t="shared" si="301"/>
        <v>82.3</v>
      </c>
      <c r="DA95" s="342">
        <f t="shared" si="302"/>
        <v>0</v>
      </c>
      <c r="DB95" s="342">
        <f t="shared" si="303"/>
        <v>0</v>
      </c>
      <c r="DC95" s="342">
        <f t="shared" si="304"/>
        <v>0</v>
      </c>
      <c r="DD95" s="342">
        <f t="shared" si="305"/>
        <v>82.3</v>
      </c>
      <c r="DE95" s="342">
        <f t="shared" si="306"/>
        <v>82.3</v>
      </c>
      <c r="DF95" s="342"/>
      <c r="DG95" s="342"/>
      <c r="DH95" s="342">
        <f t="shared" si="307"/>
        <v>0</v>
      </c>
      <c r="DI95" s="342">
        <v>82.3</v>
      </c>
      <c r="DJ95" s="342">
        <f t="shared" si="308"/>
        <v>82.3</v>
      </c>
      <c r="DK95" s="342">
        <f t="shared" si="309"/>
        <v>0</v>
      </c>
      <c r="DL95" s="342">
        <f t="shared" si="310"/>
        <v>0</v>
      </c>
      <c r="DM95" s="342">
        <f t="shared" si="311"/>
        <v>0</v>
      </c>
      <c r="DN95" s="342">
        <f t="shared" si="312"/>
        <v>82.3</v>
      </c>
      <c r="DO95" s="342">
        <f t="shared" si="313"/>
        <v>82.3</v>
      </c>
      <c r="DP95" s="342">
        <f t="shared" si="314"/>
        <v>0</v>
      </c>
      <c r="DQ95" s="342">
        <f t="shared" si="315"/>
        <v>0</v>
      </c>
      <c r="DR95" s="342">
        <f t="shared" si="316"/>
        <v>0</v>
      </c>
      <c r="DS95" s="342">
        <f t="shared" si="317"/>
        <v>82.3</v>
      </c>
      <c r="DT95" s="278" t="s">
        <v>46</v>
      </c>
      <c r="DU95" s="37"/>
      <c r="DV95" s="38"/>
      <c r="DW95" s="38"/>
      <c r="DX95" s="38"/>
    </row>
    <row r="96" spans="1:128" ht="51">
      <c r="A96" s="149"/>
      <c r="B96" s="14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t="s">
        <v>375</v>
      </c>
      <c r="AD96" s="279" t="s">
        <v>276</v>
      </c>
      <c r="AE96" s="279" t="s">
        <v>368</v>
      </c>
      <c r="AF96" s="279"/>
      <c r="AG96" s="279"/>
      <c r="AH96" s="343"/>
      <c r="AI96" s="343"/>
      <c r="AJ96" s="343"/>
      <c r="AK96" s="343"/>
      <c r="AL96" s="343"/>
      <c r="AM96" s="343"/>
      <c r="AN96" s="343"/>
      <c r="AO96" s="343"/>
      <c r="AP96" s="343"/>
      <c r="AQ96" s="343"/>
      <c r="AR96" s="343"/>
      <c r="AS96" s="343"/>
      <c r="AT96" s="343"/>
      <c r="AU96" s="343"/>
      <c r="AV96" s="343"/>
      <c r="AW96" s="343"/>
      <c r="AX96" s="343"/>
      <c r="AY96" s="343"/>
      <c r="AZ96" s="343"/>
      <c r="BA96" s="343"/>
      <c r="BB96" s="343"/>
      <c r="BC96" s="343"/>
      <c r="BD96" s="343"/>
      <c r="BE96" s="343"/>
      <c r="BF96" s="343"/>
      <c r="BG96" s="343"/>
      <c r="BH96" s="343"/>
      <c r="BI96" s="343"/>
      <c r="BJ96" s="343"/>
      <c r="BK96" s="343"/>
      <c r="BL96" s="343"/>
      <c r="BM96" s="343"/>
      <c r="BN96" s="343"/>
      <c r="BO96" s="343"/>
      <c r="BP96" s="343"/>
      <c r="BQ96" s="343"/>
      <c r="BR96" s="343"/>
      <c r="BS96" s="343"/>
      <c r="BT96" s="343"/>
      <c r="BU96" s="343"/>
      <c r="BV96" s="343"/>
      <c r="BW96" s="343"/>
      <c r="BX96" s="343"/>
      <c r="BY96" s="343"/>
      <c r="BZ96" s="343"/>
      <c r="CA96" s="343"/>
      <c r="CB96" s="343"/>
      <c r="CC96" s="343"/>
      <c r="CD96" s="343"/>
      <c r="CE96" s="343"/>
      <c r="CF96" s="343"/>
      <c r="CG96" s="343"/>
      <c r="CH96" s="343"/>
      <c r="CI96" s="343"/>
      <c r="CJ96" s="343"/>
      <c r="CK96" s="343"/>
      <c r="CL96" s="343"/>
      <c r="CM96" s="343"/>
      <c r="CN96" s="343"/>
      <c r="CO96" s="343"/>
      <c r="CP96" s="343"/>
      <c r="CQ96" s="343"/>
      <c r="CR96" s="343"/>
      <c r="CS96" s="343"/>
      <c r="CT96" s="343"/>
      <c r="CU96" s="343"/>
      <c r="CV96" s="343"/>
      <c r="CW96" s="343"/>
      <c r="CX96" s="343"/>
      <c r="CY96" s="343"/>
      <c r="CZ96" s="343"/>
      <c r="DA96" s="343"/>
      <c r="DB96" s="343"/>
      <c r="DC96" s="343"/>
      <c r="DD96" s="343"/>
      <c r="DE96" s="343"/>
      <c r="DF96" s="343"/>
      <c r="DG96" s="343"/>
      <c r="DH96" s="343"/>
      <c r="DI96" s="343"/>
      <c r="DJ96" s="343"/>
      <c r="DK96" s="343"/>
      <c r="DL96" s="343"/>
      <c r="DM96" s="343"/>
      <c r="DN96" s="343"/>
      <c r="DO96" s="343"/>
      <c r="DP96" s="343"/>
      <c r="DQ96" s="343"/>
      <c r="DR96" s="343"/>
      <c r="DS96" s="343"/>
      <c r="DT96" s="279"/>
      <c r="DU96" s="37"/>
      <c r="DV96" s="38"/>
      <c r="DW96" s="38"/>
      <c r="DX96" s="38"/>
    </row>
    <row r="97" spans="1:128" ht="89.25">
      <c r="A97" s="148" t="s">
        <v>230</v>
      </c>
      <c r="B97" s="148" t="s">
        <v>201</v>
      </c>
      <c r="C97" s="278" t="s">
        <v>42</v>
      </c>
      <c r="D97" s="278" t="s">
        <v>126</v>
      </c>
      <c r="E97" s="278" t="s">
        <v>44</v>
      </c>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t="s">
        <v>344</v>
      </c>
      <c r="AD97" s="278" t="s">
        <v>346</v>
      </c>
      <c r="AE97" s="278" t="s">
        <v>320</v>
      </c>
      <c r="AF97" s="278"/>
      <c r="AG97" s="278" t="s">
        <v>49</v>
      </c>
      <c r="AH97" s="342">
        <f t="shared" si="329"/>
        <v>122.6</v>
      </c>
      <c r="AI97" s="342">
        <f t="shared" si="318"/>
        <v>122.6</v>
      </c>
      <c r="AJ97" s="342"/>
      <c r="AK97" s="342"/>
      <c r="AL97" s="342"/>
      <c r="AM97" s="342"/>
      <c r="AN97" s="342"/>
      <c r="AO97" s="342"/>
      <c r="AP97" s="342">
        <v>122.6</v>
      </c>
      <c r="AQ97" s="342">
        <v>122.6</v>
      </c>
      <c r="AR97" s="342">
        <v>127.6</v>
      </c>
      <c r="AS97" s="342"/>
      <c r="AT97" s="342"/>
      <c r="AU97" s="342"/>
      <c r="AV97" s="342">
        <f t="shared" si="319"/>
        <v>127.6</v>
      </c>
      <c r="AW97" s="342">
        <v>127.6</v>
      </c>
      <c r="AX97" s="342"/>
      <c r="AY97" s="342"/>
      <c r="AZ97" s="342"/>
      <c r="BA97" s="342">
        <f t="shared" si="320"/>
        <v>127.6</v>
      </c>
      <c r="BB97" s="342">
        <v>127.6</v>
      </c>
      <c r="BC97" s="342"/>
      <c r="BD97" s="342"/>
      <c r="BE97" s="342"/>
      <c r="BF97" s="342">
        <f t="shared" si="321"/>
        <v>127.6</v>
      </c>
      <c r="BG97" s="342">
        <v>127.6</v>
      </c>
      <c r="BH97" s="342"/>
      <c r="BI97" s="342"/>
      <c r="BJ97" s="342"/>
      <c r="BK97" s="342">
        <f t="shared" si="322"/>
        <v>127.6</v>
      </c>
      <c r="BL97" s="342">
        <f t="shared" si="330"/>
        <v>122.6</v>
      </c>
      <c r="BM97" s="342">
        <f t="shared" si="323"/>
        <v>122.6</v>
      </c>
      <c r="BN97" s="342"/>
      <c r="BO97" s="342"/>
      <c r="BP97" s="342"/>
      <c r="BQ97" s="342"/>
      <c r="BR97" s="342"/>
      <c r="BS97" s="342"/>
      <c r="BT97" s="342">
        <v>122.6</v>
      </c>
      <c r="BU97" s="342">
        <v>122.6</v>
      </c>
      <c r="BV97" s="342">
        <v>127.6</v>
      </c>
      <c r="BW97" s="342"/>
      <c r="BX97" s="342"/>
      <c r="BY97" s="342"/>
      <c r="BZ97" s="342">
        <f t="shared" si="324"/>
        <v>127.6</v>
      </c>
      <c r="CA97" s="342">
        <v>127.6</v>
      </c>
      <c r="CB97" s="342"/>
      <c r="CC97" s="342"/>
      <c r="CD97" s="342"/>
      <c r="CE97" s="342">
        <f t="shared" si="325"/>
        <v>127.6</v>
      </c>
      <c r="CF97" s="342">
        <v>127.6</v>
      </c>
      <c r="CG97" s="342"/>
      <c r="CH97" s="342"/>
      <c r="CI97" s="342"/>
      <c r="CJ97" s="342">
        <f t="shared" si="326"/>
        <v>127.6</v>
      </c>
      <c r="CK97" s="342">
        <v>127.6</v>
      </c>
      <c r="CL97" s="342"/>
      <c r="CM97" s="342"/>
      <c r="CN97" s="342"/>
      <c r="CO97" s="342">
        <f t="shared" si="327"/>
        <v>127.6</v>
      </c>
      <c r="CP97" s="342">
        <f t="shared" si="328"/>
        <v>122.6</v>
      </c>
      <c r="CQ97" s="342"/>
      <c r="CR97" s="342"/>
      <c r="CS97" s="342">
        <f t="shared" si="295"/>
        <v>0</v>
      </c>
      <c r="CT97" s="342">
        <v>122.6</v>
      </c>
      <c r="CU97" s="342">
        <f t="shared" si="296"/>
        <v>127.6</v>
      </c>
      <c r="CV97" s="342">
        <f t="shared" si="297"/>
        <v>0</v>
      </c>
      <c r="CW97" s="342">
        <f t="shared" si="298"/>
        <v>0</v>
      </c>
      <c r="CX97" s="342">
        <f t="shared" si="299"/>
        <v>0</v>
      </c>
      <c r="CY97" s="342">
        <f t="shared" si="300"/>
        <v>127.6</v>
      </c>
      <c r="CZ97" s="342">
        <f t="shared" si="301"/>
        <v>127.6</v>
      </c>
      <c r="DA97" s="342">
        <f t="shared" si="302"/>
        <v>0</v>
      </c>
      <c r="DB97" s="342">
        <f t="shared" si="303"/>
        <v>0</v>
      </c>
      <c r="DC97" s="342">
        <f t="shared" si="304"/>
        <v>0</v>
      </c>
      <c r="DD97" s="342">
        <f t="shared" si="305"/>
        <v>127.6</v>
      </c>
      <c r="DE97" s="342">
        <f t="shared" si="306"/>
        <v>122.6</v>
      </c>
      <c r="DF97" s="342"/>
      <c r="DG97" s="342"/>
      <c r="DH97" s="342">
        <f t="shared" si="307"/>
        <v>0</v>
      </c>
      <c r="DI97" s="342">
        <v>122.6</v>
      </c>
      <c r="DJ97" s="342">
        <f t="shared" si="308"/>
        <v>127.6</v>
      </c>
      <c r="DK97" s="342">
        <f t="shared" si="309"/>
        <v>0</v>
      </c>
      <c r="DL97" s="342">
        <f t="shared" si="310"/>
        <v>0</v>
      </c>
      <c r="DM97" s="342">
        <f t="shared" si="311"/>
        <v>0</v>
      </c>
      <c r="DN97" s="342">
        <f t="shared" si="312"/>
        <v>127.6</v>
      </c>
      <c r="DO97" s="342">
        <f t="shared" si="313"/>
        <v>127.6</v>
      </c>
      <c r="DP97" s="342">
        <f t="shared" si="314"/>
        <v>0</v>
      </c>
      <c r="DQ97" s="342">
        <f t="shared" si="315"/>
        <v>0</v>
      </c>
      <c r="DR97" s="342">
        <f t="shared" si="316"/>
        <v>0</v>
      </c>
      <c r="DS97" s="342">
        <f t="shared" si="317"/>
        <v>127.6</v>
      </c>
      <c r="DT97" s="278" t="s">
        <v>46</v>
      </c>
      <c r="DU97" s="37"/>
      <c r="DV97" s="38"/>
      <c r="DW97" s="38"/>
      <c r="DX97" s="38"/>
    </row>
    <row r="98" spans="1:128" ht="25.5">
      <c r="A98" s="149"/>
      <c r="B98" s="14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t="s">
        <v>374</v>
      </c>
      <c r="AD98" s="279" t="s">
        <v>346</v>
      </c>
      <c r="AE98" s="279" t="s">
        <v>368</v>
      </c>
      <c r="AF98" s="279"/>
      <c r="AG98" s="279"/>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c r="CN98" s="343"/>
      <c r="CO98" s="343"/>
      <c r="CP98" s="343"/>
      <c r="CQ98" s="343"/>
      <c r="CR98" s="343"/>
      <c r="CS98" s="343"/>
      <c r="CT98" s="343"/>
      <c r="CU98" s="343"/>
      <c r="CV98" s="343"/>
      <c r="CW98" s="343"/>
      <c r="CX98" s="343"/>
      <c r="CY98" s="343"/>
      <c r="CZ98" s="343"/>
      <c r="DA98" s="343"/>
      <c r="DB98" s="343"/>
      <c r="DC98" s="343"/>
      <c r="DD98" s="343"/>
      <c r="DE98" s="343"/>
      <c r="DF98" s="343"/>
      <c r="DG98" s="343"/>
      <c r="DH98" s="343"/>
      <c r="DI98" s="343"/>
      <c r="DJ98" s="343"/>
      <c r="DK98" s="343"/>
      <c r="DL98" s="343"/>
      <c r="DM98" s="343"/>
      <c r="DN98" s="343"/>
      <c r="DO98" s="343"/>
      <c r="DP98" s="343"/>
      <c r="DQ98" s="343"/>
      <c r="DR98" s="343"/>
      <c r="DS98" s="343"/>
      <c r="DT98" s="279"/>
      <c r="DU98" s="37"/>
      <c r="DV98" s="38"/>
      <c r="DW98" s="38"/>
      <c r="DX98" s="38"/>
    </row>
    <row r="99" spans="1:128" ht="89.25">
      <c r="A99" s="45" t="s">
        <v>232</v>
      </c>
      <c r="B99" s="7" t="s">
        <v>231</v>
      </c>
      <c r="C99" s="10" t="s">
        <v>42</v>
      </c>
      <c r="D99" s="12" t="s">
        <v>126</v>
      </c>
      <c r="E99" s="12" t="s">
        <v>44</v>
      </c>
      <c r="F99" s="12"/>
      <c r="G99" s="12"/>
      <c r="H99" s="12"/>
      <c r="I99" s="12"/>
      <c r="J99" s="12"/>
      <c r="K99" s="12"/>
      <c r="L99" s="12"/>
      <c r="M99" s="12"/>
      <c r="N99" s="12"/>
      <c r="O99" s="12"/>
      <c r="P99" s="12"/>
      <c r="Q99" s="12"/>
      <c r="R99" s="12"/>
      <c r="S99" s="12"/>
      <c r="T99" s="12"/>
      <c r="U99" s="12"/>
      <c r="V99" s="12"/>
      <c r="W99" s="12"/>
      <c r="X99" s="12"/>
      <c r="Y99" s="12"/>
      <c r="Z99" s="12"/>
      <c r="AA99" s="12"/>
      <c r="AB99" s="12"/>
      <c r="AC99" s="183" t="s">
        <v>344</v>
      </c>
      <c r="AD99" s="184" t="s">
        <v>347</v>
      </c>
      <c r="AE99" s="183" t="s">
        <v>320</v>
      </c>
      <c r="AF99" s="12"/>
      <c r="AG99" s="327" t="s">
        <v>125</v>
      </c>
      <c r="AH99" s="126">
        <f t="shared" si="329"/>
        <v>120</v>
      </c>
      <c r="AI99" s="126">
        <f t="shared" si="318"/>
        <v>120</v>
      </c>
      <c r="AJ99" s="123"/>
      <c r="AK99" s="123"/>
      <c r="AL99" s="123"/>
      <c r="AM99" s="123"/>
      <c r="AN99" s="123"/>
      <c r="AO99" s="123"/>
      <c r="AP99" s="123">
        <v>120</v>
      </c>
      <c r="AQ99" s="123">
        <v>120</v>
      </c>
      <c r="AR99" s="123"/>
      <c r="AS99" s="123"/>
      <c r="AT99" s="123"/>
      <c r="AU99" s="123"/>
      <c r="AV99" s="123">
        <f t="shared" si="319"/>
        <v>0</v>
      </c>
      <c r="AW99" s="123"/>
      <c r="AX99" s="123"/>
      <c r="AY99" s="123"/>
      <c r="AZ99" s="123"/>
      <c r="BA99" s="123">
        <f t="shared" si="320"/>
        <v>0</v>
      </c>
      <c r="BB99" s="123"/>
      <c r="BC99" s="123"/>
      <c r="BD99" s="123"/>
      <c r="BE99" s="123"/>
      <c r="BF99" s="123">
        <f t="shared" si="321"/>
        <v>0</v>
      </c>
      <c r="BG99" s="123"/>
      <c r="BH99" s="123"/>
      <c r="BI99" s="123"/>
      <c r="BJ99" s="123"/>
      <c r="BK99" s="123">
        <f t="shared" si="322"/>
        <v>0</v>
      </c>
      <c r="BL99" s="126">
        <f t="shared" si="330"/>
        <v>120</v>
      </c>
      <c r="BM99" s="126">
        <f t="shared" si="323"/>
        <v>120</v>
      </c>
      <c r="BN99" s="123"/>
      <c r="BO99" s="123"/>
      <c r="BP99" s="123"/>
      <c r="BQ99" s="123"/>
      <c r="BR99" s="123"/>
      <c r="BS99" s="123"/>
      <c r="BT99" s="123">
        <v>120</v>
      </c>
      <c r="BU99" s="123">
        <v>120</v>
      </c>
      <c r="BV99" s="123"/>
      <c r="BW99" s="123"/>
      <c r="BX99" s="123"/>
      <c r="BY99" s="123"/>
      <c r="BZ99" s="123">
        <f t="shared" si="324"/>
        <v>0</v>
      </c>
      <c r="CA99" s="123"/>
      <c r="CB99" s="123"/>
      <c r="CC99" s="123"/>
      <c r="CD99" s="123"/>
      <c r="CE99" s="123">
        <f t="shared" si="325"/>
        <v>0</v>
      </c>
      <c r="CF99" s="123"/>
      <c r="CG99" s="123"/>
      <c r="CH99" s="123"/>
      <c r="CI99" s="123"/>
      <c r="CJ99" s="123">
        <f t="shared" si="326"/>
        <v>0</v>
      </c>
      <c r="CK99" s="123"/>
      <c r="CL99" s="123"/>
      <c r="CM99" s="123"/>
      <c r="CN99" s="123"/>
      <c r="CO99" s="123">
        <f t="shared" si="327"/>
        <v>0</v>
      </c>
      <c r="CP99" s="123">
        <f t="shared" si="328"/>
        <v>120</v>
      </c>
      <c r="CQ99" s="123"/>
      <c r="CR99" s="123"/>
      <c r="CS99" s="123">
        <f t="shared" si="295"/>
        <v>0</v>
      </c>
      <c r="CT99" s="123">
        <v>120</v>
      </c>
      <c r="CU99" s="123">
        <f t="shared" si="296"/>
        <v>0</v>
      </c>
      <c r="CV99" s="123">
        <f t="shared" si="297"/>
        <v>0</v>
      </c>
      <c r="CW99" s="123">
        <f t="shared" si="298"/>
        <v>0</v>
      </c>
      <c r="CX99" s="123">
        <f t="shared" si="299"/>
        <v>0</v>
      </c>
      <c r="CY99" s="123">
        <f t="shared" si="300"/>
        <v>0</v>
      </c>
      <c r="CZ99" s="123">
        <f t="shared" si="301"/>
        <v>0</v>
      </c>
      <c r="DA99" s="123">
        <f t="shared" si="302"/>
        <v>0</v>
      </c>
      <c r="DB99" s="123">
        <f t="shared" si="303"/>
        <v>0</v>
      </c>
      <c r="DC99" s="123">
        <f t="shared" si="304"/>
        <v>0</v>
      </c>
      <c r="DD99" s="123">
        <f t="shared" si="305"/>
        <v>0</v>
      </c>
      <c r="DE99" s="123">
        <f t="shared" si="306"/>
        <v>120</v>
      </c>
      <c r="DF99" s="123"/>
      <c r="DG99" s="123"/>
      <c r="DH99" s="123">
        <f t="shared" si="307"/>
        <v>0</v>
      </c>
      <c r="DI99" s="123">
        <v>120</v>
      </c>
      <c r="DJ99" s="124">
        <f t="shared" si="308"/>
        <v>0</v>
      </c>
      <c r="DK99" s="124">
        <f t="shared" si="309"/>
        <v>0</v>
      </c>
      <c r="DL99" s="124">
        <f t="shared" si="310"/>
        <v>0</v>
      </c>
      <c r="DM99" s="124">
        <f t="shared" si="311"/>
        <v>0</v>
      </c>
      <c r="DN99" s="124">
        <f t="shared" si="312"/>
        <v>0</v>
      </c>
      <c r="DO99" s="123">
        <f t="shared" si="313"/>
        <v>0</v>
      </c>
      <c r="DP99" s="123">
        <f t="shared" si="314"/>
        <v>0</v>
      </c>
      <c r="DQ99" s="123">
        <f t="shared" si="315"/>
        <v>0</v>
      </c>
      <c r="DR99" s="123">
        <f t="shared" si="316"/>
        <v>0</v>
      </c>
      <c r="DS99" s="123">
        <f t="shared" si="317"/>
        <v>0</v>
      </c>
      <c r="DT99" s="298" t="s">
        <v>46</v>
      </c>
      <c r="DU99" s="37"/>
      <c r="DV99" s="38"/>
      <c r="DW99" s="38"/>
      <c r="DX99" s="38"/>
    </row>
    <row r="100" spans="1:128" ht="89.25">
      <c r="A100" s="148" t="s">
        <v>233</v>
      </c>
      <c r="B100" s="148" t="s">
        <v>234</v>
      </c>
      <c r="C100" s="278" t="s">
        <v>42</v>
      </c>
      <c r="D100" s="278" t="s">
        <v>126</v>
      </c>
      <c r="E100" s="278" t="s">
        <v>44</v>
      </c>
      <c r="F100" s="278"/>
      <c r="G100" s="278"/>
      <c r="H100" s="278"/>
      <c r="I100" s="278"/>
      <c r="J100" s="278"/>
      <c r="K100" s="278"/>
      <c r="L100" s="278"/>
      <c r="M100" s="278"/>
      <c r="N100" s="278"/>
      <c r="O100" s="278"/>
      <c r="P100" s="278"/>
      <c r="Q100" s="278"/>
      <c r="R100" s="278"/>
      <c r="S100" s="278"/>
      <c r="T100" s="278"/>
      <c r="U100" s="278"/>
      <c r="V100" s="278"/>
      <c r="W100" s="278"/>
      <c r="X100" s="278"/>
      <c r="Y100" s="278"/>
      <c r="Z100" s="278"/>
      <c r="AA100" s="278"/>
      <c r="AB100" s="278"/>
      <c r="AC100" s="278" t="s">
        <v>344</v>
      </c>
      <c r="AD100" s="278" t="s">
        <v>348</v>
      </c>
      <c r="AE100" s="278" t="s">
        <v>320</v>
      </c>
      <c r="AF100" s="278"/>
      <c r="AG100" s="278" t="s">
        <v>129</v>
      </c>
      <c r="AH100" s="342">
        <f t="shared" si="329"/>
        <v>91.3</v>
      </c>
      <c r="AI100" s="342">
        <f t="shared" si="318"/>
        <v>91.3</v>
      </c>
      <c r="AJ100" s="342"/>
      <c r="AK100" s="342"/>
      <c r="AL100" s="342"/>
      <c r="AM100" s="342"/>
      <c r="AN100" s="342"/>
      <c r="AO100" s="342"/>
      <c r="AP100" s="342">
        <v>91.3</v>
      </c>
      <c r="AQ100" s="342">
        <v>91.3</v>
      </c>
      <c r="AR100" s="342">
        <v>94.5</v>
      </c>
      <c r="AS100" s="342"/>
      <c r="AT100" s="342"/>
      <c r="AU100" s="342"/>
      <c r="AV100" s="342">
        <f t="shared" si="319"/>
        <v>94.5</v>
      </c>
      <c r="AW100" s="342">
        <v>94.5</v>
      </c>
      <c r="AX100" s="342"/>
      <c r="AY100" s="342"/>
      <c r="AZ100" s="342"/>
      <c r="BA100" s="342">
        <f t="shared" si="320"/>
        <v>94.5</v>
      </c>
      <c r="BB100" s="342">
        <v>94.5</v>
      </c>
      <c r="BC100" s="342"/>
      <c r="BD100" s="342"/>
      <c r="BE100" s="342"/>
      <c r="BF100" s="342">
        <f t="shared" si="321"/>
        <v>94.5</v>
      </c>
      <c r="BG100" s="342">
        <v>94.5</v>
      </c>
      <c r="BH100" s="342"/>
      <c r="BI100" s="342"/>
      <c r="BJ100" s="342"/>
      <c r="BK100" s="342">
        <f t="shared" si="322"/>
        <v>94.5</v>
      </c>
      <c r="BL100" s="342">
        <f t="shared" si="330"/>
        <v>91.3</v>
      </c>
      <c r="BM100" s="342">
        <f t="shared" si="323"/>
        <v>91.3</v>
      </c>
      <c r="BN100" s="342"/>
      <c r="BO100" s="342"/>
      <c r="BP100" s="342"/>
      <c r="BQ100" s="342"/>
      <c r="BR100" s="342"/>
      <c r="BS100" s="342"/>
      <c r="BT100" s="342">
        <v>91.3</v>
      </c>
      <c r="BU100" s="342">
        <v>91.3</v>
      </c>
      <c r="BV100" s="342">
        <v>94.5</v>
      </c>
      <c r="BW100" s="342"/>
      <c r="BX100" s="342"/>
      <c r="BY100" s="342"/>
      <c r="BZ100" s="342">
        <f t="shared" si="324"/>
        <v>94.5</v>
      </c>
      <c r="CA100" s="342">
        <v>94.5</v>
      </c>
      <c r="CB100" s="342"/>
      <c r="CC100" s="342"/>
      <c r="CD100" s="342"/>
      <c r="CE100" s="342">
        <f t="shared" si="325"/>
        <v>94.5</v>
      </c>
      <c r="CF100" s="342">
        <v>94.5</v>
      </c>
      <c r="CG100" s="342"/>
      <c r="CH100" s="342"/>
      <c r="CI100" s="342"/>
      <c r="CJ100" s="342">
        <f t="shared" si="326"/>
        <v>94.5</v>
      </c>
      <c r="CK100" s="342">
        <v>94.5</v>
      </c>
      <c r="CL100" s="342"/>
      <c r="CM100" s="342"/>
      <c r="CN100" s="342"/>
      <c r="CO100" s="342">
        <f t="shared" si="327"/>
        <v>94.5</v>
      </c>
      <c r="CP100" s="342">
        <f t="shared" si="328"/>
        <v>91.3</v>
      </c>
      <c r="CQ100" s="342"/>
      <c r="CR100" s="342"/>
      <c r="CS100" s="342">
        <f t="shared" si="295"/>
        <v>0</v>
      </c>
      <c r="CT100" s="342">
        <v>91.3</v>
      </c>
      <c r="CU100" s="342">
        <f t="shared" si="296"/>
        <v>94.5</v>
      </c>
      <c r="CV100" s="342">
        <f t="shared" si="297"/>
        <v>0</v>
      </c>
      <c r="CW100" s="342">
        <f t="shared" si="298"/>
        <v>0</v>
      </c>
      <c r="CX100" s="342">
        <f t="shared" si="299"/>
        <v>0</v>
      </c>
      <c r="CY100" s="342">
        <f t="shared" si="300"/>
        <v>94.5</v>
      </c>
      <c r="CZ100" s="342">
        <f t="shared" si="301"/>
        <v>94.5</v>
      </c>
      <c r="DA100" s="342">
        <f t="shared" si="302"/>
        <v>0</v>
      </c>
      <c r="DB100" s="342">
        <f t="shared" si="303"/>
        <v>0</v>
      </c>
      <c r="DC100" s="342">
        <f t="shared" si="304"/>
        <v>0</v>
      </c>
      <c r="DD100" s="342">
        <f t="shared" si="305"/>
        <v>94.5</v>
      </c>
      <c r="DE100" s="342">
        <f t="shared" si="306"/>
        <v>91.3</v>
      </c>
      <c r="DF100" s="342"/>
      <c r="DG100" s="342"/>
      <c r="DH100" s="342">
        <f t="shared" si="307"/>
        <v>0</v>
      </c>
      <c r="DI100" s="342">
        <v>91.3</v>
      </c>
      <c r="DJ100" s="342">
        <f t="shared" si="308"/>
        <v>94.5</v>
      </c>
      <c r="DK100" s="342">
        <f t="shared" si="309"/>
        <v>0</v>
      </c>
      <c r="DL100" s="342">
        <f t="shared" si="310"/>
        <v>0</v>
      </c>
      <c r="DM100" s="342">
        <f t="shared" si="311"/>
        <v>0</v>
      </c>
      <c r="DN100" s="342">
        <f t="shared" si="312"/>
        <v>94.5</v>
      </c>
      <c r="DO100" s="342">
        <f t="shared" si="313"/>
        <v>94.5</v>
      </c>
      <c r="DP100" s="342">
        <f t="shared" si="314"/>
        <v>0</v>
      </c>
      <c r="DQ100" s="342">
        <f t="shared" si="315"/>
        <v>0</v>
      </c>
      <c r="DR100" s="342">
        <f t="shared" si="316"/>
        <v>0</v>
      </c>
      <c r="DS100" s="342">
        <f t="shared" si="317"/>
        <v>94.5</v>
      </c>
      <c r="DT100" s="278" t="s">
        <v>46</v>
      </c>
      <c r="DU100" s="37"/>
      <c r="DV100" s="38"/>
      <c r="DW100" s="38"/>
      <c r="DX100" s="38"/>
    </row>
    <row r="101" spans="1:128" ht="25.5">
      <c r="A101" s="149"/>
      <c r="B101" s="14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t="s">
        <v>374</v>
      </c>
      <c r="AD101" s="279" t="s">
        <v>348</v>
      </c>
      <c r="AE101" s="279" t="s">
        <v>368</v>
      </c>
      <c r="AF101" s="279"/>
      <c r="AG101" s="279"/>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c r="BN101" s="343"/>
      <c r="BO101" s="343"/>
      <c r="BP101" s="343"/>
      <c r="BQ101" s="343"/>
      <c r="BR101" s="343"/>
      <c r="BS101" s="343"/>
      <c r="BT101" s="343"/>
      <c r="BU101" s="343"/>
      <c r="BV101" s="343"/>
      <c r="BW101" s="343"/>
      <c r="BX101" s="343"/>
      <c r="BY101" s="343"/>
      <c r="BZ101" s="343"/>
      <c r="CA101" s="343"/>
      <c r="CB101" s="343"/>
      <c r="CC101" s="343"/>
      <c r="CD101" s="343"/>
      <c r="CE101" s="343"/>
      <c r="CF101" s="343"/>
      <c r="CG101" s="343"/>
      <c r="CH101" s="343"/>
      <c r="CI101" s="343"/>
      <c r="CJ101" s="343"/>
      <c r="CK101" s="343"/>
      <c r="CL101" s="343"/>
      <c r="CM101" s="343"/>
      <c r="CN101" s="343"/>
      <c r="CO101" s="343"/>
      <c r="CP101" s="343"/>
      <c r="CQ101" s="343"/>
      <c r="CR101" s="343"/>
      <c r="CS101" s="343"/>
      <c r="CT101" s="343"/>
      <c r="CU101" s="343"/>
      <c r="CV101" s="343"/>
      <c r="CW101" s="343"/>
      <c r="CX101" s="343"/>
      <c r="CY101" s="343"/>
      <c r="CZ101" s="343"/>
      <c r="DA101" s="343"/>
      <c r="DB101" s="343"/>
      <c r="DC101" s="343"/>
      <c r="DD101" s="343"/>
      <c r="DE101" s="343"/>
      <c r="DF101" s="343"/>
      <c r="DG101" s="343"/>
      <c r="DH101" s="343"/>
      <c r="DI101" s="343"/>
      <c r="DJ101" s="343"/>
      <c r="DK101" s="343"/>
      <c r="DL101" s="343"/>
      <c r="DM101" s="343"/>
      <c r="DN101" s="343"/>
      <c r="DO101" s="343"/>
      <c r="DP101" s="343"/>
      <c r="DQ101" s="343"/>
      <c r="DR101" s="343"/>
      <c r="DS101" s="343"/>
      <c r="DT101" s="279"/>
      <c r="DU101" s="37"/>
      <c r="DV101" s="38"/>
      <c r="DW101" s="38"/>
      <c r="DX101" s="38"/>
    </row>
    <row r="102" spans="1:128" ht="132" customHeight="1">
      <c r="A102" s="45" t="s">
        <v>235</v>
      </c>
      <c r="B102" s="45" t="s">
        <v>202</v>
      </c>
      <c r="C102" s="338" t="s">
        <v>42</v>
      </c>
      <c r="D102" s="338" t="s">
        <v>126</v>
      </c>
      <c r="E102" s="338" t="s">
        <v>44</v>
      </c>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t="s">
        <v>344</v>
      </c>
      <c r="AD102" s="338" t="s">
        <v>349</v>
      </c>
      <c r="AE102" s="338" t="s">
        <v>320</v>
      </c>
      <c r="AF102" s="338"/>
      <c r="AG102" s="338" t="s">
        <v>125</v>
      </c>
      <c r="AH102" s="355">
        <f t="shared" si="329"/>
        <v>203.4</v>
      </c>
      <c r="AI102" s="355">
        <f t="shared" si="318"/>
        <v>203.4</v>
      </c>
      <c r="AJ102" s="355"/>
      <c r="AK102" s="355"/>
      <c r="AL102" s="355"/>
      <c r="AM102" s="355"/>
      <c r="AN102" s="355"/>
      <c r="AO102" s="355"/>
      <c r="AP102" s="355">
        <v>203.4</v>
      </c>
      <c r="AQ102" s="355">
        <v>203.4</v>
      </c>
      <c r="AR102" s="355"/>
      <c r="AS102" s="355"/>
      <c r="AT102" s="355"/>
      <c r="AU102" s="355"/>
      <c r="AV102" s="355">
        <f t="shared" si="319"/>
        <v>0</v>
      </c>
      <c r="AW102" s="355"/>
      <c r="AX102" s="355"/>
      <c r="AY102" s="355"/>
      <c r="AZ102" s="355"/>
      <c r="BA102" s="355">
        <f t="shared" si="320"/>
        <v>0</v>
      </c>
      <c r="BB102" s="355"/>
      <c r="BC102" s="355"/>
      <c r="BD102" s="355"/>
      <c r="BE102" s="355"/>
      <c r="BF102" s="355">
        <f t="shared" si="321"/>
        <v>0</v>
      </c>
      <c r="BG102" s="355"/>
      <c r="BH102" s="355"/>
      <c r="BI102" s="355"/>
      <c r="BJ102" s="355"/>
      <c r="BK102" s="355">
        <f t="shared" si="322"/>
        <v>0</v>
      </c>
      <c r="BL102" s="355">
        <f t="shared" si="330"/>
        <v>203.4</v>
      </c>
      <c r="BM102" s="355">
        <f t="shared" si="323"/>
        <v>203.4</v>
      </c>
      <c r="BN102" s="355"/>
      <c r="BO102" s="355"/>
      <c r="BP102" s="355"/>
      <c r="BQ102" s="355"/>
      <c r="BR102" s="355"/>
      <c r="BS102" s="355"/>
      <c r="BT102" s="355">
        <v>203.4</v>
      </c>
      <c r="BU102" s="355">
        <v>203.4</v>
      </c>
      <c r="BV102" s="355"/>
      <c r="BW102" s="355"/>
      <c r="BX102" s="355"/>
      <c r="BY102" s="355"/>
      <c r="BZ102" s="355">
        <f t="shared" si="324"/>
        <v>0</v>
      </c>
      <c r="CA102" s="355"/>
      <c r="CB102" s="355"/>
      <c r="CC102" s="355"/>
      <c r="CD102" s="355"/>
      <c r="CE102" s="355">
        <f t="shared" si="325"/>
        <v>0</v>
      </c>
      <c r="CF102" s="355"/>
      <c r="CG102" s="355"/>
      <c r="CH102" s="355"/>
      <c r="CI102" s="355"/>
      <c r="CJ102" s="355">
        <f t="shared" si="326"/>
        <v>0</v>
      </c>
      <c r="CK102" s="355"/>
      <c r="CL102" s="355"/>
      <c r="CM102" s="355"/>
      <c r="CN102" s="355"/>
      <c r="CO102" s="355">
        <f t="shared" si="327"/>
        <v>0</v>
      </c>
      <c r="CP102" s="355">
        <f t="shared" si="328"/>
        <v>203.4</v>
      </c>
      <c r="CQ102" s="355"/>
      <c r="CR102" s="355"/>
      <c r="CS102" s="355">
        <f t="shared" si="295"/>
        <v>0</v>
      </c>
      <c r="CT102" s="355">
        <v>203.4</v>
      </c>
      <c r="CU102" s="355">
        <f t="shared" si="296"/>
        <v>0</v>
      </c>
      <c r="CV102" s="355">
        <f t="shared" si="297"/>
        <v>0</v>
      </c>
      <c r="CW102" s="355">
        <f t="shared" si="298"/>
        <v>0</v>
      </c>
      <c r="CX102" s="355">
        <f t="shared" si="299"/>
        <v>0</v>
      </c>
      <c r="CY102" s="355">
        <f t="shared" si="300"/>
        <v>0</v>
      </c>
      <c r="CZ102" s="355">
        <f t="shared" si="301"/>
        <v>0</v>
      </c>
      <c r="DA102" s="355">
        <f t="shared" si="302"/>
        <v>0</v>
      </c>
      <c r="DB102" s="355">
        <f t="shared" si="303"/>
        <v>0</v>
      </c>
      <c r="DC102" s="355">
        <f t="shared" si="304"/>
        <v>0</v>
      </c>
      <c r="DD102" s="355">
        <f t="shared" si="305"/>
        <v>0</v>
      </c>
      <c r="DE102" s="355">
        <f t="shared" si="306"/>
        <v>203.4</v>
      </c>
      <c r="DF102" s="355"/>
      <c r="DG102" s="355"/>
      <c r="DH102" s="355">
        <f t="shared" si="307"/>
        <v>0</v>
      </c>
      <c r="DI102" s="355">
        <v>203.4</v>
      </c>
      <c r="DJ102" s="355">
        <f t="shared" si="308"/>
        <v>0</v>
      </c>
      <c r="DK102" s="355">
        <f t="shared" si="309"/>
        <v>0</v>
      </c>
      <c r="DL102" s="355">
        <f t="shared" si="310"/>
        <v>0</v>
      </c>
      <c r="DM102" s="355">
        <f t="shared" si="311"/>
        <v>0</v>
      </c>
      <c r="DN102" s="355">
        <f t="shared" si="312"/>
        <v>0</v>
      </c>
      <c r="DO102" s="355">
        <f t="shared" si="313"/>
        <v>0</v>
      </c>
      <c r="DP102" s="355">
        <f t="shared" si="314"/>
        <v>0</v>
      </c>
      <c r="DQ102" s="355">
        <f t="shared" si="315"/>
        <v>0</v>
      </c>
      <c r="DR102" s="355">
        <f t="shared" si="316"/>
        <v>0</v>
      </c>
      <c r="DS102" s="355">
        <f t="shared" si="317"/>
        <v>0</v>
      </c>
      <c r="DT102" s="338" t="s">
        <v>46</v>
      </c>
      <c r="DU102" s="37"/>
      <c r="DV102" s="38"/>
      <c r="DW102" s="38"/>
      <c r="DX102" s="38"/>
    </row>
    <row r="103" spans="1:128" ht="89.25">
      <c r="A103" s="148" t="s">
        <v>237</v>
      </c>
      <c r="B103" s="148" t="s">
        <v>236</v>
      </c>
      <c r="C103" s="278" t="s">
        <v>42</v>
      </c>
      <c r="D103" s="278" t="s">
        <v>126</v>
      </c>
      <c r="E103" s="278" t="s">
        <v>44</v>
      </c>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t="s">
        <v>344</v>
      </c>
      <c r="AD103" s="278" t="s">
        <v>276</v>
      </c>
      <c r="AE103" s="278" t="s">
        <v>320</v>
      </c>
      <c r="AF103" s="278"/>
      <c r="AG103" s="278" t="s">
        <v>94</v>
      </c>
      <c r="AH103" s="342">
        <f t="shared" si="329"/>
        <v>33.4</v>
      </c>
      <c r="AI103" s="342">
        <f t="shared" si="318"/>
        <v>33.4</v>
      </c>
      <c r="AJ103" s="342"/>
      <c r="AK103" s="342"/>
      <c r="AL103" s="342"/>
      <c r="AM103" s="342"/>
      <c r="AN103" s="342"/>
      <c r="AO103" s="342"/>
      <c r="AP103" s="342">
        <v>33.4</v>
      </c>
      <c r="AQ103" s="342">
        <v>33.4</v>
      </c>
      <c r="AR103" s="342">
        <v>44.4</v>
      </c>
      <c r="AS103" s="342"/>
      <c r="AT103" s="342"/>
      <c r="AU103" s="342"/>
      <c r="AV103" s="342">
        <f t="shared" si="319"/>
        <v>44.4</v>
      </c>
      <c r="AW103" s="342">
        <v>44.4</v>
      </c>
      <c r="AX103" s="342"/>
      <c r="AY103" s="342"/>
      <c r="AZ103" s="342"/>
      <c r="BA103" s="342">
        <f t="shared" si="320"/>
        <v>44.4</v>
      </c>
      <c r="BB103" s="342">
        <v>44.4</v>
      </c>
      <c r="BC103" s="342"/>
      <c r="BD103" s="342"/>
      <c r="BE103" s="342"/>
      <c r="BF103" s="342">
        <f t="shared" si="321"/>
        <v>44.4</v>
      </c>
      <c r="BG103" s="342">
        <v>44.4</v>
      </c>
      <c r="BH103" s="342"/>
      <c r="BI103" s="342"/>
      <c r="BJ103" s="342"/>
      <c r="BK103" s="342">
        <f t="shared" si="322"/>
        <v>44.4</v>
      </c>
      <c r="BL103" s="342">
        <f t="shared" si="330"/>
        <v>33.4</v>
      </c>
      <c r="BM103" s="342">
        <f t="shared" si="323"/>
        <v>33.4</v>
      </c>
      <c r="BN103" s="342"/>
      <c r="BO103" s="342"/>
      <c r="BP103" s="342"/>
      <c r="BQ103" s="342"/>
      <c r="BR103" s="342"/>
      <c r="BS103" s="342"/>
      <c r="BT103" s="342">
        <v>33.4</v>
      </c>
      <c r="BU103" s="342">
        <v>33.4</v>
      </c>
      <c r="BV103" s="342">
        <v>44.4</v>
      </c>
      <c r="BW103" s="342"/>
      <c r="BX103" s="342"/>
      <c r="BY103" s="342"/>
      <c r="BZ103" s="342">
        <f t="shared" si="324"/>
        <v>44.4</v>
      </c>
      <c r="CA103" s="342">
        <v>44.4</v>
      </c>
      <c r="CB103" s="342"/>
      <c r="CC103" s="342"/>
      <c r="CD103" s="342"/>
      <c r="CE103" s="342">
        <f t="shared" si="325"/>
        <v>44.4</v>
      </c>
      <c r="CF103" s="342">
        <v>44.4</v>
      </c>
      <c r="CG103" s="342"/>
      <c r="CH103" s="342"/>
      <c r="CI103" s="342"/>
      <c r="CJ103" s="342">
        <f t="shared" si="326"/>
        <v>44.4</v>
      </c>
      <c r="CK103" s="342">
        <v>44.4</v>
      </c>
      <c r="CL103" s="342"/>
      <c r="CM103" s="342"/>
      <c r="CN103" s="342"/>
      <c r="CO103" s="342">
        <f t="shared" si="327"/>
        <v>44.4</v>
      </c>
      <c r="CP103" s="342">
        <f t="shared" si="328"/>
        <v>33.4</v>
      </c>
      <c r="CQ103" s="342"/>
      <c r="CR103" s="342"/>
      <c r="CS103" s="342">
        <f t="shared" si="295"/>
        <v>0</v>
      </c>
      <c r="CT103" s="342">
        <v>33.4</v>
      </c>
      <c r="CU103" s="342">
        <f t="shared" si="296"/>
        <v>44.4</v>
      </c>
      <c r="CV103" s="342">
        <f t="shared" si="297"/>
        <v>0</v>
      </c>
      <c r="CW103" s="342">
        <f t="shared" si="298"/>
        <v>0</v>
      </c>
      <c r="CX103" s="342">
        <f t="shared" si="299"/>
        <v>0</v>
      </c>
      <c r="CY103" s="342">
        <f t="shared" si="300"/>
        <v>44.4</v>
      </c>
      <c r="CZ103" s="342">
        <f t="shared" si="301"/>
        <v>44.4</v>
      </c>
      <c r="DA103" s="342">
        <f t="shared" si="302"/>
        <v>0</v>
      </c>
      <c r="DB103" s="342">
        <f t="shared" si="303"/>
        <v>0</v>
      </c>
      <c r="DC103" s="342">
        <f t="shared" si="304"/>
        <v>0</v>
      </c>
      <c r="DD103" s="342">
        <f t="shared" si="305"/>
        <v>44.4</v>
      </c>
      <c r="DE103" s="342">
        <f t="shared" si="306"/>
        <v>33.4</v>
      </c>
      <c r="DF103" s="342"/>
      <c r="DG103" s="342"/>
      <c r="DH103" s="342">
        <f t="shared" si="307"/>
        <v>0</v>
      </c>
      <c r="DI103" s="342">
        <v>33.4</v>
      </c>
      <c r="DJ103" s="342">
        <f t="shared" si="308"/>
        <v>44.4</v>
      </c>
      <c r="DK103" s="342">
        <f t="shared" si="309"/>
        <v>0</v>
      </c>
      <c r="DL103" s="342">
        <f t="shared" si="310"/>
        <v>0</v>
      </c>
      <c r="DM103" s="342">
        <f t="shared" si="311"/>
        <v>0</v>
      </c>
      <c r="DN103" s="342">
        <f t="shared" si="312"/>
        <v>44.4</v>
      </c>
      <c r="DO103" s="342">
        <f t="shared" si="313"/>
        <v>44.4</v>
      </c>
      <c r="DP103" s="342">
        <f t="shared" si="314"/>
        <v>0</v>
      </c>
      <c r="DQ103" s="342">
        <f t="shared" si="315"/>
        <v>0</v>
      </c>
      <c r="DR103" s="342">
        <f t="shared" si="316"/>
        <v>0</v>
      </c>
      <c r="DS103" s="342">
        <f t="shared" si="317"/>
        <v>44.4</v>
      </c>
      <c r="DT103" s="278" t="s">
        <v>46</v>
      </c>
      <c r="DU103" s="37"/>
      <c r="DV103" s="38"/>
      <c r="DW103" s="38"/>
      <c r="DX103" s="38"/>
    </row>
    <row r="104" spans="1:128" ht="25.5">
      <c r="A104" s="149"/>
      <c r="B104" s="14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t="s">
        <v>374</v>
      </c>
      <c r="AD104" s="279" t="s">
        <v>377</v>
      </c>
      <c r="AE104" s="279" t="s">
        <v>368</v>
      </c>
      <c r="AF104" s="279"/>
      <c r="AG104" s="279"/>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c r="BN104" s="343"/>
      <c r="BO104" s="343"/>
      <c r="BP104" s="343"/>
      <c r="BQ104" s="343"/>
      <c r="BR104" s="343"/>
      <c r="BS104" s="343"/>
      <c r="BT104" s="343"/>
      <c r="BU104" s="343"/>
      <c r="BV104" s="343"/>
      <c r="BW104" s="343"/>
      <c r="BX104" s="343"/>
      <c r="BY104" s="343"/>
      <c r="BZ104" s="343"/>
      <c r="CA104" s="343"/>
      <c r="CB104" s="343"/>
      <c r="CC104" s="343"/>
      <c r="CD104" s="343"/>
      <c r="CE104" s="343"/>
      <c r="CF104" s="343"/>
      <c r="CG104" s="343"/>
      <c r="CH104" s="343"/>
      <c r="CI104" s="343"/>
      <c r="CJ104" s="343"/>
      <c r="CK104" s="343"/>
      <c r="CL104" s="343"/>
      <c r="CM104" s="343"/>
      <c r="CN104" s="343"/>
      <c r="CO104" s="343"/>
      <c r="CP104" s="343"/>
      <c r="CQ104" s="343"/>
      <c r="CR104" s="343"/>
      <c r="CS104" s="343"/>
      <c r="CT104" s="343"/>
      <c r="CU104" s="343"/>
      <c r="CV104" s="343"/>
      <c r="CW104" s="343"/>
      <c r="CX104" s="343"/>
      <c r="CY104" s="343"/>
      <c r="CZ104" s="343"/>
      <c r="DA104" s="343"/>
      <c r="DB104" s="343"/>
      <c r="DC104" s="343"/>
      <c r="DD104" s="343"/>
      <c r="DE104" s="343"/>
      <c r="DF104" s="343"/>
      <c r="DG104" s="343"/>
      <c r="DH104" s="343"/>
      <c r="DI104" s="343"/>
      <c r="DJ104" s="343"/>
      <c r="DK104" s="343"/>
      <c r="DL104" s="343"/>
      <c r="DM104" s="343"/>
      <c r="DN104" s="343"/>
      <c r="DO104" s="343"/>
      <c r="DP104" s="343"/>
      <c r="DQ104" s="343"/>
      <c r="DR104" s="343"/>
      <c r="DS104" s="343"/>
      <c r="DT104" s="279"/>
      <c r="DU104" s="37"/>
      <c r="DV104" s="38"/>
      <c r="DW104" s="38"/>
      <c r="DX104" s="38"/>
    </row>
    <row r="105" spans="1:128" ht="23.25" thickBot="1">
      <c r="A105" s="303" t="s">
        <v>130</v>
      </c>
      <c r="B105" s="14" t="s">
        <v>203</v>
      </c>
      <c r="C105" s="15" t="s">
        <v>38</v>
      </c>
      <c r="D105" s="15" t="s">
        <v>38</v>
      </c>
      <c r="E105" s="15" t="s">
        <v>38</v>
      </c>
      <c r="F105" s="15" t="s">
        <v>38</v>
      </c>
      <c r="G105" s="15" t="s">
        <v>38</v>
      </c>
      <c r="H105" s="15" t="s">
        <v>38</v>
      </c>
      <c r="I105" s="15" t="s">
        <v>38</v>
      </c>
      <c r="J105" s="15" t="s">
        <v>38</v>
      </c>
      <c r="K105" s="15" t="s">
        <v>38</v>
      </c>
      <c r="L105" s="15" t="s">
        <v>38</v>
      </c>
      <c r="M105" s="15" t="s">
        <v>38</v>
      </c>
      <c r="N105" s="15" t="s">
        <v>38</v>
      </c>
      <c r="O105" s="15" t="s">
        <v>38</v>
      </c>
      <c r="P105" s="15" t="s">
        <v>38</v>
      </c>
      <c r="Q105" s="15" t="s">
        <v>38</v>
      </c>
      <c r="R105" s="15" t="s">
        <v>38</v>
      </c>
      <c r="S105" s="15" t="s">
        <v>38</v>
      </c>
      <c r="T105" s="15" t="s">
        <v>38</v>
      </c>
      <c r="U105" s="15" t="s">
        <v>38</v>
      </c>
      <c r="V105" s="15" t="s">
        <v>38</v>
      </c>
      <c r="W105" s="15" t="s">
        <v>38</v>
      </c>
      <c r="X105" s="15" t="s">
        <v>38</v>
      </c>
      <c r="Y105" s="15" t="s">
        <v>38</v>
      </c>
      <c r="Z105" s="15" t="s">
        <v>38</v>
      </c>
      <c r="AA105" s="15" t="s">
        <v>38</v>
      </c>
      <c r="AB105" s="15" t="s">
        <v>38</v>
      </c>
      <c r="AC105" s="193" t="s">
        <v>38</v>
      </c>
      <c r="AD105" s="15" t="s">
        <v>38</v>
      </c>
      <c r="AE105" s="15" t="s">
        <v>38</v>
      </c>
      <c r="AF105" s="15" t="s">
        <v>38</v>
      </c>
      <c r="AG105" s="15" t="s">
        <v>38</v>
      </c>
      <c r="AH105" s="121">
        <f>AH18</f>
        <v>60377.7</v>
      </c>
      <c r="AI105" s="121">
        <f>AI18</f>
        <v>57000.799999999988</v>
      </c>
      <c r="AJ105" s="121">
        <f t="shared" ref="AJ105:DF105" si="331">AJ18</f>
        <v>254.4</v>
      </c>
      <c r="AK105" s="121">
        <f t="shared" si="331"/>
        <v>254.4</v>
      </c>
      <c r="AL105" s="121">
        <f t="shared" si="331"/>
        <v>8852.6</v>
      </c>
      <c r="AM105" s="121">
        <f t="shared" si="331"/>
        <v>8604.2999999999993</v>
      </c>
      <c r="AN105" s="121">
        <f t="shared" si="331"/>
        <v>0</v>
      </c>
      <c r="AO105" s="121">
        <f t="shared" si="331"/>
        <v>0</v>
      </c>
      <c r="AP105" s="121">
        <f>AP18</f>
        <v>51270.7</v>
      </c>
      <c r="AQ105" s="121">
        <f t="shared" ref="AQ105" si="332">AQ18</f>
        <v>48142.099999999991</v>
      </c>
      <c r="AR105" s="121">
        <f t="shared" si="331"/>
        <v>74039.7</v>
      </c>
      <c r="AS105" s="121">
        <f t="shared" si="331"/>
        <v>2038.3</v>
      </c>
      <c r="AT105" s="121">
        <f t="shared" si="331"/>
        <v>15541.6</v>
      </c>
      <c r="AU105" s="121">
        <f t="shared" si="331"/>
        <v>0</v>
      </c>
      <c r="AV105" s="121">
        <f t="shared" ref="AV105" si="333">AV18</f>
        <v>56459.799999999996</v>
      </c>
      <c r="AW105" s="121">
        <f t="shared" si="331"/>
        <v>56008</v>
      </c>
      <c r="AX105" s="121">
        <f t="shared" si="331"/>
        <v>281.39999999999998</v>
      </c>
      <c r="AY105" s="121">
        <f t="shared" si="331"/>
        <v>2987.3999999999996</v>
      </c>
      <c r="AZ105" s="121">
        <f t="shared" si="331"/>
        <v>0</v>
      </c>
      <c r="BA105" s="121">
        <f t="shared" si="331"/>
        <v>52739.200000000004</v>
      </c>
      <c r="BB105" s="121">
        <f t="shared" si="331"/>
        <v>56996.6</v>
      </c>
      <c r="BC105" s="121">
        <f t="shared" si="331"/>
        <v>291.5</v>
      </c>
      <c r="BD105" s="121">
        <f t="shared" si="331"/>
        <v>2987.3999999999996</v>
      </c>
      <c r="BE105" s="121">
        <f t="shared" si="331"/>
        <v>0</v>
      </c>
      <c r="BF105" s="121">
        <f t="shared" ref="BF105" si="334">BF18</f>
        <v>53717.7</v>
      </c>
      <c r="BG105" s="121">
        <f t="shared" si="331"/>
        <v>54132.799999999996</v>
      </c>
      <c r="BH105" s="121">
        <f t="shared" si="331"/>
        <v>0</v>
      </c>
      <c r="BI105" s="121">
        <f t="shared" si="331"/>
        <v>3.5</v>
      </c>
      <c r="BJ105" s="121">
        <f t="shared" si="331"/>
        <v>0</v>
      </c>
      <c r="BK105" s="121">
        <f t="shared" si="331"/>
        <v>54129.299999999996</v>
      </c>
      <c r="BL105" s="121">
        <f>BL18</f>
        <v>55678.399999999994</v>
      </c>
      <c r="BM105" s="121">
        <f>BM18</f>
        <v>52396.9</v>
      </c>
      <c r="BN105" s="121">
        <f t="shared" ref="BN105:BS105" si="335">BN18</f>
        <v>246.5</v>
      </c>
      <c r="BO105" s="121">
        <f t="shared" si="335"/>
        <v>246.5</v>
      </c>
      <c r="BP105" s="121">
        <f t="shared" si="335"/>
        <v>6704.1</v>
      </c>
      <c r="BQ105" s="121">
        <f t="shared" si="335"/>
        <v>6455.8</v>
      </c>
      <c r="BR105" s="121">
        <f t="shared" si="335"/>
        <v>0</v>
      </c>
      <c r="BS105" s="121">
        <f t="shared" si="335"/>
        <v>0</v>
      </c>
      <c r="BT105" s="121">
        <f>BT18</f>
        <v>48727.799999999988</v>
      </c>
      <c r="BU105" s="121">
        <f t="shared" ref="BU105:BZ105" si="336">BU18</f>
        <v>45694.599999999991</v>
      </c>
      <c r="BV105" s="121">
        <f t="shared" si="336"/>
        <v>62195.899999999994</v>
      </c>
      <c r="BW105" s="121">
        <f t="shared" si="336"/>
        <v>2038.3</v>
      </c>
      <c r="BX105" s="121">
        <f t="shared" si="336"/>
        <v>9274.4</v>
      </c>
      <c r="BY105" s="121">
        <f t="shared" si="336"/>
        <v>0</v>
      </c>
      <c r="BZ105" s="121">
        <f t="shared" si="336"/>
        <v>50883.19999999999</v>
      </c>
      <c r="CA105" s="121">
        <f t="shared" si="331"/>
        <v>52735.7</v>
      </c>
      <c r="CB105" s="121">
        <f t="shared" si="331"/>
        <v>281.39999999999998</v>
      </c>
      <c r="CC105" s="121">
        <f t="shared" si="331"/>
        <v>2987.3999999999996</v>
      </c>
      <c r="CD105" s="121">
        <f t="shared" si="331"/>
        <v>0</v>
      </c>
      <c r="CE105" s="121">
        <f t="shared" si="331"/>
        <v>49466.9</v>
      </c>
      <c r="CF105" s="121">
        <f t="shared" ref="CF105:DD105" si="337">CF18</f>
        <v>56016.6</v>
      </c>
      <c r="CG105" s="121">
        <f t="shared" si="337"/>
        <v>291.5</v>
      </c>
      <c r="CH105" s="121">
        <f t="shared" si="337"/>
        <v>2987.3999999999996</v>
      </c>
      <c r="CI105" s="121">
        <f t="shared" si="337"/>
        <v>0</v>
      </c>
      <c r="CJ105" s="121">
        <f t="shared" si="337"/>
        <v>52737.69999999999</v>
      </c>
      <c r="CK105" s="121">
        <f t="shared" si="337"/>
        <v>53152.799999999996</v>
      </c>
      <c r="CL105" s="121">
        <f t="shared" si="337"/>
        <v>0</v>
      </c>
      <c r="CM105" s="121">
        <f t="shared" si="337"/>
        <v>3.5</v>
      </c>
      <c r="CN105" s="121">
        <f t="shared" si="337"/>
        <v>0</v>
      </c>
      <c r="CO105" s="121">
        <f t="shared" si="337"/>
        <v>53149.299999999996</v>
      </c>
      <c r="CP105" s="121">
        <f t="shared" si="337"/>
        <v>57000.799999999988</v>
      </c>
      <c r="CQ105" s="121">
        <f t="shared" si="337"/>
        <v>254.4</v>
      </c>
      <c r="CR105" s="121">
        <f t="shared" si="337"/>
        <v>8604.2999999999993</v>
      </c>
      <c r="CS105" s="121">
        <f t="shared" si="337"/>
        <v>0</v>
      </c>
      <c r="CT105" s="121">
        <f t="shared" si="337"/>
        <v>48142.099999999991</v>
      </c>
      <c r="CU105" s="121">
        <f t="shared" si="337"/>
        <v>74039.7</v>
      </c>
      <c r="CV105" s="121">
        <f t="shared" si="337"/>
        <v>2038.3</v>
      </c>
      <c r="CW105" s="121">
        <f t="shared" si="337"/>
        <v>15541.6</v>
      </c>
      <c r="CX105" s="121">
        <f t="shared" si="337"/>
        <v>0</v>
      </c>
      <c r="CY105" s="121">
        <f t="shared" si="337"/>
        <v>56459.799999999996</v>
      </c>
      <c r="CZ105" s="121">
        <f t="shared" si="337"/>
        <v>56008</v>
      </c>
      <c r="DA105" s="121">
        <f t="shared" si="337"/>
        <v>281.39999999999998</v>
      </c>
      <c r="DB105" s="121">
        <f t="shared" si="337"/>
        <v>2987.3999999999996</v>
      </c>
      <c r="DC105" s="121">
        <f t="shared" si="337"/>
        <v>0</v>
      </c>
      <c r="DD105" s="121">
        <f t="shared" si="337"/>
        <v>52739.200000000004</v>
      </c>
      <c r="DE105" s="121">
        <f t="shared" si="331"/>
        <v>52396.9</v>
      </c>
      <c r="DF105" s="121">
        <f t="shared" si="331"/>
        <v>246.5</v>
      </c>
      <c r="DG105" s="121">
        <f t="shared" ref="DG105:DI105" si="338">DG18</f>
        <v>6455.8</v>
      </c>
      <c r="DH105" s="121">
        <f t="shared" si="338"/>
        <v>0</v>
      </c>
      <c r="DI105" s="121">
        <f t="shared" si="338"/>
        <v>45694.599999999991</v>
      </c>
      <c r="DJ105" s="121">
        <f t="shared" ref="DJ105:DS105" si="339">DJ18</f>
        <v>62195.899999999994</v>
      </c>
      <c r="DK105" s="121">
        <f t="shared" si="339"/>
        <v>2038.3</v>
      </c>
      <c r="DL105" s="121">
        <f t="shared" si="339"/>
        <v>9274.4</v>
      </c>
      <c r="DM105" s="121">
        <f t="shared" si="339"/>
        <v>0</v>
      </c>
      <c r="DN105" s="121">
        <f t="shared" si="339"/>
        <v>50883.19999999999</v>
      </c>
      <c r="DO105" s="121">
        <f t="shared" si="339"/>
        <v>52735.7</v>
      </c>
      <c r="DP105" s="121">
        <f t="shared" si="339"/>
        <v>281.39999999999998</v>
      </c>
      <c r="DQ105" s="121">
        <f t="shared" si="339"/>
        <v>2987.3999999999996</v>
      </c>
      <c r="DR105" s="121">
        <f t="shared" si="339"/>
        <v>0</v>
      </c>
      <c r="DS105" s="121">
        <f t="shared" si="339"/>
        <v>49466.9</v>
      </c>
      <c r="DT105" s="359"/>
      <c r="DU105" s="37"/>
      <c r="DV105" s="38"/>
      <c r="DW105" s="38"/>
      <c r="DX105" s="38"/>
    </row>
    <row r="106" spans="1:128" s="83" customFormat="1" ht="15" customHeight="1">
      <c r="A106" s="80"/>
      <c r="B106" s="81"/>
      <c r="C106" s="339"/>
      <c r="D106" s="339"/>
      <c r="E106" s="339"/>
      <c r="F106" s="339"/>
      <c r="G106" s="339"/>
      <c r="H106" s="339"/>
      <c r="I106" s="340"/>
      <c r="J106" s="339"/>
      <c r="K106" s="339"/>
      <c r="L106" s="339"/>
      <c r="M106" s="339"/>
      <c r="N106" s="339"/>
      <c r="O106" s="339"/>
      <c r="P106" s="339"/>
      <c r="Q106" s="339"/>
      <c r="R106" s="339"/>
      <c r="S106" s="339"/>
      <c r="T106" s="339"/>
      <c r="U106" s="82"/>
      <c r="V106" s="82"/>
      <c r="W106" s="82"/>
      <c r="X106" s="82"/>
      <c r="Y106" s="82"/>
      <c r="Z106" s="82"/>
      <c r="AA106" s="82"/>
      <c r="AB106" s="82"/>
      <c r="AC106" s="82"/>
      <c r="AD106" s="82"/>
      <c r="AE106" s="82"/>
      <c r="AF106" s="82"/>
      <c r="AG106" s="82"/>
      <c r="AH106" s="87"/>
      <c r="AI106" s="87"/>
      <c r="AJ106" s="82"/>
      <c r="AK106" s="82"/>
      <c r="AL106" s="82"/>
      <c r="AM106" s="82"/>
      <c r="AN106" s="82"/>
      <c r="AO106" s="82"/>
      <c r="AP106" s="82"/>
      <c r="AQ106" s="82"/>
      <c r="AW106" s="82"/>
      <c r="AX106" s="82"/>
      <c r="AY106" s="82"/>
      <c r="AZ106" s="82"/>
      <c r="BB106" s="82"/>
      <c r="BC106" s="82"/>
      <c r="BD106" s="82"/>
      <c r="BE106" s="82"/>
      <c r="BG106" s="82"/>
      <c r="BH106" s="82"/>
      <c r="BI106" s="82"/>
      <c r="BJ106" s="82"/>
      <c r="BL106" s="82"/>
      <c r="BM106" s="82"/>
      <c r="BN106" s="82"/>
      <c r="BO106" s="82"/>
      <c r="BP106" s="82"/>
      <c r="BQ106" s="82"/>
      <c r="BR106" s="82"/>
      <c r="BS106" s="82"/>
      <c r="BT106" s="82"/>
      <c r="BU106" s="82"/>
      <c r="BV106" s="84"/>
      <c r="BW106" s="84"/>
      <c r="BX106" s="84"/>
      <c r="BY106" s="84"/>
      <c r="BZ106" s="84"/>
      <c r="CA106" s="82"/>
      <c r="CB106" s="82"/>
      <c r="CC106" s="82"/>
      <c r="CD106" s="82"/>
      <c r="CE106" s="82"/>
      <c r="CF106" s="82"/>
      <c r="CG106" s="82"/>
      <c r="CH106" s="82"/>
      <c r="CI106" s="82"/>
      <c r="CJ106" s="82"/>
      <c r="CK106" s="82"/>
      <c r="CL106" s="82"/>
      <c r="CM106" s="82"/>
      <c r="CN106" s="82"/>
      <c r="CO106" s="82"/>
      <c r="CU106" s="82"/>
      <c r="CV106" s="82"/>
      <c r="CW106" s="82"/>
      <c r="CX106" s="82"/>
      <c r="CY106" s="82"/>
      <c r="CZ106" s="82"/>
      <c r="DA106" s="82"/>
      <c r="DB106" s="82"/>
      <c r="DC106" s="82"/>
      <c r="DD106" s="82"/>
      <c r="DE106" s="82"/>
      <c r="DF106" s="82"/>
      <c r="DG106" s="82"/>
      <c r="DH106" s="82"/>
      <c r="DI106" s="82"/>
      <c r="DJ106" s="82"/>
      <c r="DK106" s="82"/>
      <c r="DL106" s="82"/>
      <c r="DM106" s="82"/>
      <c r="DN106" s="82"/>
      <c r="DO106" s="82"/>
      <c r="DP106" s="82"/>
      <c r="DQ106" s="82"/>
      <c r="DR106" s="82"/>
      <c r="DS106" s="82"/>
      <c r="DT106" s="82"/>
      <c r="DU106" s="85"/>
    </row>
    <row r="107" spans="1:128" s="79" customFormat="1" ht="22.5" customHeight="1">
      <c r="A107" s="72"/>
      <c r="B107" s="73"/>
      <c r="C107" s="237"/>
      <c r="D107" s="238"/>
      <c r="E107" s="238"/>
      <c r="F107" s="74"/>
      <c r="G107" s="237"/>
      <c r="H107" s="238"/>
      <c r="I107" s="238"/>
      <c r="J107" s="238"/>
      <c r="K107" s="75"/>
      <c r="L107" s="75"/>
      <c r="M107" s="75"/>
      <c r="N107" s="75"/>
      <c r="O107" s="75"/>
      <c r="P107" s="75"/>
      <c r="Q107" s="76"/>
      <c r="R107" s="76"/>
      <c r="S107" s="76"/>
      <c r="T107" s="76"/>
      <c r="U107" s="70"/>
      <c r="V107" s="70"/>
      <c r="W107" s="70"/>
      <c r="X107" s="70"/>
      <c r="Y107" s="70"/>
      <c r="Z107" s="70"/>
      <c r="AA107" s="70"/>
      <c r="AB107" s="70"/>
      <c r="AC107" s="70"/>
      <c r="AD107" s="70"/>
      <c r="AE107" s="70"/>
      <c r="AF107" s="70"/>
      <c r="AG107" s="70"/>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7"/>
      <c r="BW107" s="77"/>
      <c r="BX107" s="77"/>
      <c r="BY107" s="77"/>
      <c r="BZ107" s="77"/>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0"/>
      <c r="DU107" s="78"/>
    </row>
    <row r="108" spans="1:128" s="44" customFormat="1" ht="56.25" customHeight="1">
      <c r="A108" s="36" t="s">
        <v>137</v>
      </c>
      <c r="B108" s="39"/>
      <c r="C108" s="248" t="s">
        <v>26</v>
      </c>
      <c r="D108" s="249"/>
      <c r="E108" s="249"/>
      <c r="F108" s="139"/>
      <c r="G108" s="248" t="s">
        <v>27</v>
      </c>
      <c r="H108" s="249"/>
      <c r="I108" s="249"/>
      <c r="J108" s="249"/>
      <c r="K108" s="24"/>
      <c r="L108" s="24"/>
      <c r="M108" s="24"/>
      <c r="N108" s="24"/>
      <c r="O108" s="24"/>
      <c r="P108" s="24"/>
      <c r="Q108" s="25"/>
      <c r="R108" s="25"/>
      <c r="S108" s="25"/>
      <c r="T108" s="25"/>
      <c r="U108" s="35"/>
      <c r="V108" s="35"/>
      <c r="W108" s="35"/>
      <c r="X108" s="35"/>
      <c r="Y108" s="35"/>
      <c r="Z108" s="35"/>
      <c r="AA108" s="35"/>
      <c r="AB108" s="35"/>
      <c r="AC108" s="35"/>
      <c r="AD108" s="35"/>
      <c r="AE108" s="35"/>
      <c r="AF108" s="341"/>
      <c r="AG108" s="341"/>
      <c r="AH108" s="41"/>
      <c r="AI108" s="40" t="s">
        <v>138</v>
      </c>
      <c r="AJ108" s="40"/>
      <c r="AK108" s="40"/>
      <c r="AL108" s="40"/>
      <c r="AM108" s="40"/>
      <c r="AN108" s="40"/>
      <c r="AO108" s="40"/>
      <c r="AP108" s="88"/>
      <c r="AQ108" s="88"/>
      <c r="AR108" s="51"/>
      <c r="AS108" s="51"/>
      <c r="AT108" s="51"/>
      <c r="AU108" s="51"/>
      <c r="AV108" s="51"/>
      <c r="AW108" s="52"/>
      <c r="AX108" s="52"/>
      <c r="AY108" s="52"/>
      <c r="AZ108" s="52"/>
      <c r="BA108" s="51"/>
      <c r="BB108" s="52"/>
      <c r="BC108" s="52"/>
      <c r="BD108" s="52"/>
      <c r="BE108" s="52"/>
      <c r="BF108" s="51"/>
      <c r="BG108" s="52"/>
      <c r="BH108" s="52"/>
      <c r="BI108" s="52"/>
      <c r="BJ108" s="52"/>
      <c r="BK108" s="51"/>
      <c r="BL108" s="56"/>
      <c r="BM108" s="56"/>
      <c r="BN108" s="56"/>
      <c r="BO108" s="56"/>
      <c r="BP108" s="56"/>
      <c r="BQ108" s="56"/>
      <c r="BR108" s="56"/>
      <c r="BS108" s="56"/>
      <c r="BT108" s="56"/>
      <c r="BU108" s="56"/>
      <c r="BV108" s="59"/>
      <c r="BW108" s="59"/>
      <c r="BX108" s="59"/>
      <c r="BY108" s="59"/>
      <c r="BZ108" s="59"/>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26"/>
      <c r="DU108" s="43"/>
    </row>
    <row r="109" spans="1:128" s="29" customFormat="1" ht="11.65" customHeight="1">
      <c r="A109" s="22"/>
      <c r="B109" s="23"/>
      <c r="C109" s="139"/>
      <c r="D109" s="139"/>
      <c r="E109" s="139"/>
      <c r="F109" s="139"/>
      <c r="G109" s="139"/>
      <c r="H109" s="139"/>
      <c r="I109" s="23"/>
      <c r="J109" s="24"/>
      <c r="K109" s="24"/>
      <c r="L109" s="24"/>
      <c r="M109" s="24"/>
      <c r="N109" s="24"/>
      <c r="O109" s="24"/>
      <c r="P109" s="24"/>
      <c r="Q109" s="25"/>
      <c r="R109" s="25"/>
      <c r="S109" s="25"/>
      <c r="T109" s="2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53"/>
      <c r="AS109" s="53"/>
      <c r="AT109" s="53"/>
      <c r="AU109" s="53"/>
      <c r="AV109" s="53"/>
      <c r="AW109" s="27"/>
      <c r="AX109" s="27"/>
      <c r="AY109" s="27"/>
      <c r="AZ109" s="27"/>
      <c r="BA109" s="53"/>
      <c r="BB109" s="27"/>
      <c r="BC109" s="27"/>
      <c r="BD109" s="27"/>
      <c r="BE109" s="27"/>
      <c r="BF109" s="53"/>
      <c r="BG109" s="27"/>
      <c r="BH109" s="27"/>
      <c r="BI109" s="27"/>
      <c r="BJ109" s="27"/>
      <c r="BK109" s="53"/>
      <c r="BL109" s="55"/>
      <c r="BM109" s="55"/>
      <c r="BN109" s="55"/>
      <c r="BO109" s="55"/>
      <c r="BP109" s="55"/>
      <c r="BQ109" s="26"/>
      <c r="BR109" s="26"/>
      <c r="BS109" s="26"/>
      <c r="BT109" s="26"/>
      <c r="BU109" s="26"/>
      <c r="BV109" s="60"/>
      <c r="BW109" s="60"/>
      <c r="BX109" s="60"/>
      <c r="BY109" s="60"/>
      <c r="BZ109" s="60"/>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8"/>
    </row>
    <row r="110" spans="1:128" s="29" customFormat="1" ht="81.75" customHeight="1">
      <c r="A110" s="244" t="s">
        <v>139</v>
      </c>
      <c r="B110" s="245"/>
      <c r="C110" s="139"/>
      <c r="D110" s="30"/>
      <c r="E110" s="30"/>
      <c r="F110" s="139"/>
      <c r="G110" s="30"/>
      <c r="H110" s="30"/>
      <c r="I110" s="31"/>
      <c r="J110" s="24"/>
      <c r="K110" s="32"/>
      <c r="L110" s="32"/>
      <c r="M110" s="24"/>
      <c r="N110" s="24"/>
      <c r="O110" s="24"/>
      <c r="P110" s="24"/>
      <c r="Q110" s="25"/>
      <c r="R110" s="25"/>
      <c r="S110" s="25"/>
      <c r="T110" s="2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53"/>
      <c r="AS110" s="53"/>
      <c r="AT110" s="53"/>
      <c r="AU110" s="53"/>
      <c r="AV110" s="53"/>
      <c r="AW110" s="27"/>
      <c r="AX110" s="27"/>
      <c r="AY110" s="27"/>
      <c r="AZ110" s="27"/>
      <c r="BA110" s="53"/>
      <c r="BB110" s="27"/>
      <c r="BC110" s="27"/>
      <c r="BD110" s="27"/>
      <c r="BE110" s="27"/>
      <c r="BF110" s="53"/>
      <c r="BG110" s="27"/>
      <c r="BH110" s="27"/>
      <c r="BI110" s="27"/>
      <c r="BJ110" s="27"/>
      <c r="BK110" s="53"/>
      <c r="BL110" s="55"/>
      <c r="BM110" s="55"/>
      <c r="BN110" s="55"/>
      <c r="BO110" s="55"/>
      <c r="BP110" s="55"/>
      <c r="BQ110" s="26"/>
      <c r="BR110" s="26"/>
      <c r="BS110" s="26"/>
      <c r="BT110" s="26"/>
      <c r="BU110" s="26"/>
      <c r="BV110" s="60"/>
      <c r="BW110" s="60"/>
      <c r="BX110" s="60"/>
      <c r="BY110" s="60"/>
      <c r="BZ110" s="60"/>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8"/>
    </row>
    <row r="111" spans="1:128" s="29" customFormat="1" ht="11.25" customHeight="1">
      <c r="A111" s="246"/>
      <c r="B111" s="247"/>
      <c r="C111" s="139" t="s">
        <v>28</v>
      </c>
      <c r="D111" s="248" t="s">
        <v>26</v>
      </c>
      <c r="E111" s="249"/>
      <c r="F111" s="33"/>
      <c r="G111" s="248" t="s">
        <v>29</v>
      </c>
      <c r="H111" s="249"/>
      <c r="I111" s="249"/>
      <c r="J111" s="24"/>
      <c r="K111" s="250" t="s">
        <v>30</v>
      </c>
      <c r="L111" s="251"/>
      <c r="M111" s="24"/>
      <c r="N111" s="25"/>
      <c r="O111" s="25"/>
      <c r="P111" s="25"/>
      <c r="Q111" s="25"/>
      <c r="R111" s="25"/>
      <c r="S111" s="25"/>
      <c r="T111" s="2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53"/>
      <c r="AS111" s="53"/>
      <c r="AT111" s="53"/>
      <c r="AU111" s="53"/>
      <c r="AV111" s="53"/>
      <c r="AW111" s="27"/>
      <c r="AX111" s="27"/>
      <c r="AY111" s="27"/>
      <c r="AZ111" s="27"/>
      <c r="BA111" s="53"/>
      <c r="BB111" s="27"/>
      <c r="BC111" s="27"/>
      <c r="BD111" s="27"/>
      <c r="BE111" s="27"/>
      <c r="BF111" s="53"/>
      <c r="BG111" s="27"/>
      <c r="BH111" s="27"/>
      <c r="BI111" s="27"/>
      <c r="BJ111" s="27"/>
      <c r="BK111" s="53"/>
      <c r="BL111" s="55"/>
      <c r="BM111" s="55"/>
      <c r="BN111" s="55"/>
      <c r="BO111" s="55"/>
      <c r="BP111" s="55"/>
      <c r="BQ111" s="26"/>
      <c r="BR111" s="26"/>
      <c r="BS111" s="26"/>
      <c r="BT111" s="26"/>
      <c r="BU111" s="26"/>
      <c r="BV111" s="60"/>
      <c r="BW111" s="60"/>
      <c r="BX111" s="60"/>
      <c r="BY111" s="60"/>
      <c r="BZ111" s="60"/>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8"/>
    </row>
    <row r="112" spans="1:128" s="29" customFormat="1" ht="12.75" customHeight="1">
      <c r="A112" s="89" t="s">
        <v>257</v>
      </c>
      <c r="B112" s="23"/>
      <c r="C112" s="139"/>
      <c r="D112" s="139"/>
      <c r="E112" s="139"/>
      <c r="F112" s="139"/>
      <c r="G112" s="139"/>
      <c r="H112" s="139"/>
      <c r="I112" s="23"/>
      <c r="J112" s="24"/>
      <c r="K112" s="139"/>
      <c r="L112" s="139"/>
      <c r="M112" s="139"/>
      <c r="N112" s="139"/>
      <c r="O112" s="139"/>
      <c r="P112" s="34"/>
      <c r="Q112" s="25"/>
      <c r="R112" s="25"/>
      <c r="S112" s="25"/>
      <c r="T112" s="25"/>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7"/>
      <c r="AS112" s="27"/>
      <c r="AT112" s="27"/>
      <c r="AU112" s="27"/>
      <c r="AV112" s="27"/>
      <c r="AW112" s="27"/>
      <c r="AX112" s="27"/>
      <c r="AY112" s="27"/>
      <c r="AZ112" s="27"/>
      <c r="BA112" s="27"/>
      <c r="BB112" s="27"/>
      <c r="BC112" s="27"/>
      <c r="BD112" s="27"/>
      <c r="BE112" s="27"/>
      <c r="BF112" s="27"/>
      <c r="BG112" s="27"/>
      <c r="BH112" s="27"/>
      <c r="BI112" s="27"/>
      <c r="BJ112" s="27"/>
      <c r="BK112" s="27"/>
      <c r="BL112" s="55"/>
      <c r="BM112" s="55"/>
      <c r="BN112" s="55"/>
      <c r="BO112" s="55"/>
      <c r="BP112" s="55"/>
      <c r="BQ112" s="26"/>
      <c r="BR112" s="26"/>
      <c r="BS112" s="26"/>
      <c r="BT112" s="26"/>
      <c r="BU112" s="26"/>
      <c r="BV112" s="60"/>
      <c r="BW112" s="60"/>
      <c r="BX112" s="60"/>
      <c r="BY112" s="60"/>
      <c r="BZ112" s="60"/>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8"/>
    </row>
  </sheetData>
  <mergeCells count="182">
    <mergeCell ref="A1:DT2"/>
    <mergeCell ref="A3:DT3"/>
    <mergeCell ref="A7:A16"/>
    <mergeCell ref="B7:B16"/>
    <mergeCell ref="C7:AB8"/>
    <mergeCell ref="AF7:AF16"/>
    <mergeCell ref="AG7:AG10"/>
    <mergeCell ref="R11:R16"/>
    <mergeCell ref="S11:S16"/>
    <mergeCell ref="DT7:DT16"/>
    <mergeCell ref="C9:V9"/>
    <mergeCell ref="W9:AB9"/>
    <mergeCell ref="C10:E10"/>
    <mergeCell ref="F10:I10"/>
    <mergeCell ref="J10:L10"/>
    <mergeCell ref="M10:P10"/>
    <mergeCell ref="Q10:S10"/>
    <mergeCell ref="T10:V10"/>
    <mergeCell ref="W10:Y10"/>
    <mergeCell ref="Z10:AB10"/>
    <mergeCell ref="E11:E16"/>
    <mergeCell ref="F11:F16"/>
    <mergeCell ref="G11:G16"/>
    <mergeCell ref="H11:H16"/>
    <mergeCell ref="I11:I16"/>
    <mergeCell ref="J11:J16"/>
    <mergeCell ref="K11:K16"/>
    <mergeCell ref="L11:L16"/>
    <mergeCell ref="M11:M16"/>
    <mergeCell ref="C108:E108"/>
    <mergeCell ref="G108:J108"/>
    <mergeCell ref="A110:B110"/>
    <mergeCell ref="A111:B111"/>
    <mergeCell ref="D111:E111"/>
    <mergeCell ref="G111:I111"/>
    <mergeCell ref="K111:L111"/>
    <mergeCell ref="BQ12:BQ16"/>
    <mergeCell ref="CF12:CF16"/>
    <mergeCell ref="CK12:CK16"/>
    <mergeCell ref="C107:E107"/>
    <mergeCell ref="G107:J107"/>
    <mergeCell ref="AH12:AH16"/>
    <mergeCell ref="AI12:AI16"/>
    <mergeCell ref="BB12:BB16"/>
    <mergeCell ref="BG12:BG16"/>
    <mergeCell ref="BL12:BL16"/>
    <mergeCell ref="Y11:Y16"/>
    <mergeCell ref="Z11:Z16"/>
    <mergeCell ref="AA11:AA16"/>
    <mergeCell ref="AB11:AB16"/>
    <mergeCell ref="AG11:AG16"/>
    <mergeCell ref="T11:T16"/>
    <mergeCell ref="C11:C16"/>
    <mergeCell ref="D11:D16"/>
    <mergeCell ref="N11:N16"/>
    <mergeCell ref="O11:O16"/>
    <mergeCell ref="P11:P16"/>
    <mergeCell ref="Q11:Q16"/>
    <mergeCell ref="BE12:BE16"/>
    <mergeCell ref="BF12:BF16"/>
    <mergeCell ref="AC7:AE8"/>
    <mergeCell ref="AC9:AE9"/>
    <mergeCell ref="AC10:AE10"/>
    <mergeCell ref="AC11:AC16"/>
    <mergeCell ref="AD11:AD16"/>
    <mergeCell ref="AE11:AE16"/>
    <mergeCell ref="U11:U16"/>
    <mergeCell ref="V11:V16"/>
    <mergeCell ref="W11:W16"/>
    <mergeCell ref="X11:X16"/>
    <mergeCell ref="AR10:AV10"/>
    <mergeCell ref="AR11:AR16"/>
    <mergeCell ref="AS11:AS16"/>
    <mergeCell ref="AT11:AT16"/>
    <mergeCell ref="AU11:AU16"/>
    <mergeCell ref="AV11:AV16"/>
    <mergeCell ref="AO12:AO16"/>
    <mergeCell ref="AP12:AP16"/>
    <mergeCell ref="AQ12:AQ16"/>
    <mergeCell ref="AH10:AQ10"/>
    <mergeCell ref="AH11:AI11"/>
    <mergeCell ref="AJ12:AJ16"/>
    <mergeCell ref="AK12:AK16"/>
    <mergeCell ref="AL12:AL16"/>
    <mergeCell ref="AM12:AM16"/>
    <mergeCell ref="AN12:AN16"/>
    <mergeCell ref="AJ11:AK11"/>
    <mergeCell ref="AL11:AM11"/>
    <mergeCell ref="AN11:AO11"/>
    <mergeCell ref="AP11:AQ11"/>
    <mergeCell ref="BH12:BH16"/>
    <mergeCell ref="BI12:BI16"/>
    <mergeCell ref="BJ12:BJ16"/>
    <mergeCell ref="BK12:BK16"/>
    <mergeCell ref="AW10:BA10"/>
    <mergeCell ref="AW11:AW16"/>
    <mergeCell ref="AX11:AX16"/>
    <mergeCell ref="AY11:AY16"/>
    <mergeCell ref="AZ11:AZ16"/>
    <mergeCell ref="BA11:BA16"/>
    <mergeCell ref="BR12:BR16"/>
    <mergeCell ref="BS12:BS16"/>
    <mergeCell ref="BT12:BT16"/>
    <mergeCell ref="BU12:BU16"/>
    <mergeCell ref="BM12:BM16"/>
    <mergeCell ref="BN12:BN16"/>
    <mergeCell ref="BO12:BO16"/>
    <mergeCell ref="BP12:BP16"/>
    <mergeCell ref="AH7:BK9"/>
    <mergeCell ref="BL10:BU10"/>
    <mergeCell ref="BL11:BM11"/>
    <mergeCell ref="BN11:BO11"/>
    <mergeCell ref="BP11:BQ11"/>
    <mergeCell ref="BR11:BS11"/>
    <mergeCell ref="BT11:BU11"/>
    <mergeCell ref="BL7:CO9"/>
    <mergeCell ref="CF10:CO10"/>
    <mergeCell ref="CF11:CJ11"/>
    <mergeCell ref="CK11:CO11"/>
    <mergeCell ref="BB10:BK10"/>
    <mergeCell ref="BB11:BF11"/>
    <mergeCell ref="BG11:BK11"/>
    <mergeCell ref="BC12:BC16"/>
    <mergeCell ref="BD12:BD16"/>
    <mergeCell ref="CG12:CG16"/>
    <mergeCell ref="CH12:CH16"/>
    <mergeCell ref="CI12:CI16"/>
    <mergeCell ref="CJ12:CJ16"/>
    <mergeCell ref="CL12:CL16"/>
    <mergeCell ref="BV10:BZ10"/>
    <mergeCell ref="CA10:CE10"/>
    <mergeCell ref="BV11:BV16"/>
    <mergeCell ref="BW11:BW16"/>
    <mergeCell ref="BX11:BX16"/>
    <mergeCell ref="BY11:BY16"/>
    <mergeCell ref="BZ11:BZ16"/>
    <mergeCell ref="CA11:CA16"/>
    <mergeCell ref="CB11:CB16"/>
    <mergeCell ref="CC11:CC16"/>
    <mergeCell ref="CD11:CD16"/>
    <mergeCell ref="CE11:CE16"/>
    <mergeCell ref="CM12:CM16"/>
    <mergeCell ref="CN12:CN16"/>
    <mergeCell ref="CO12:CO16"/>
    <mergeCell ref="CP7:DD9"/>
    <mergeCell ref="CP10:CT10"/>
    <mergeCell ref="CU10:CY10"/>
    <mergeCell ref="CZ10:DD10"/>
    <mergeCell ref="CP11:CP16"/>
    <mergeCell ref="CQ11:CQ16"/>
    <mergeCell ref="CR11:CR16"/>
    <mergeCell ref="CS11:CS16"/>
    <mergeCell ref="CT11:CT16"/>
    <mergeCell ref="CU11:CU16"/>
    <mergeCell ref="CV11:CV16"/>
    <mergeCell ref="CW11:CW16"/>
    <mergeCell ref="CX11:CX16"/>
    <mergeCell ref="CY11:CY16"/>
    <mergeCell ref="CZ11:CZ16"/>
    <mergeCell ref="DA11:DA16"/>
    <mergeCell ref="DB11:DB16"/>
    <mergeCell ref="DC11:DC16"/>
    <mergeCell ref="DD11:DD16"/>
    <mergeCell ref="DQ11:DQ16"/>
    <mergeCell ref="DR11:DR16"/>
    <mergeCell ref="DS11:DS16"/>
    <mergeCell ref="DE7:DS9"/>
    <mergeCell ref="DE10:DI10"/>
    <mergeCell ref="DJ10:DN10"/>
    <mergeCell ref="DO10:DS10"/>
    <mergeCell ref="DE11:DE16"/>
    <mergeCell ref="DF11:DF16"/>
    <mergeCell ref="DG11:DG16"/>
    <mergeCell ref="DH11:DH16"/>
    <mergeCell ref="DI11:DI16"/>
    <mergeCell ref="DJ11:DJ16"/>
    <mergeCell ref="DK11:DK16"/>
    <mergeCell ref="DL11:DL16"/>
    <mergeCell ref="DM11:DM16"/>
    <mergeCell ref="DN11:DN16"/>
    <mergeCell ref="DO11:DO16"/>
    <mergeCell ref="DP11:DP16"/>
  </mergeCells>
  <pageMargins left="0.19685039370078741" right="0.19685039370078741" top="0.19685039370078741" bottom="0.19685039370078741" header="0.11811023622047245" footer="0.19685039370078741"/>
  <pageSetup paperSize="9" scale="42" fitToWidth="6" fitToHeight="6" orientation="landscape" r:id="rId1"/>
  <colBreaks count="2" manualBreakCount="2">
    <brk id="63" max="1048575" man="1"/>
    <brk id="9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97E5FF0-60F6-483A-85B4-FB120D71BB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BIRUKOVAG\Пользователь</dc:creator>
  <cp:lastModifiedBy>user</cp:lastModifiedBy>
  <cp:lastPrinted>2019-07-18T08:53:46Z</cp:lastPrinted>
  <dcterms:created xsi:type="dcterms:W3CDTF">2017-06-20T14:14:02Z</dcterms:created>
  <dcterms:modified xsi:type="dcterms:W3CDTF">2019-07-18T08:56:57Z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C:\Users\Пользователь\AppData\Local\Кейсистемс\Свод-СМАРТ\ReportManager\RRO_6.xlsx</vt:lpwstr>
  </property>
  <property fmtid="{D5CDD505-2E9C-101B-9397-08002B2CF9AE}" pid="3" name="Report Name">
    <vt:lpwstr>C__Users_Пользователь_AppData_Local_Кейсистемс_Свод-СМАРТ_ReportManager_RRO_6.xlsx</vt:lpwstr>
  </property>
</Properties>
</file>