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25" activeTab="0"/>
  </bookViews>
  <sheets>
    <sheet name="декабрь" sheetId="1" r:id="rId1"/>
  </sheets>
  <definedNames>
    <definedName name="_xlnm._FilterDatabase" localSheetId="0" hidden="1">'декабрь'!$A$16:$K$263</definedName>
    <definedName name="_xlnm.Print_Titles" localSheetId="0">'декабрь'!$16:$17</definedName>
    <definedName name="_xlnm.Print_Area" localSheetId="0">'декабрь'!$A$1:$K$263</definedName>
  </definedNames>
  <calcPr fullCalcOnLoad="1"/>
</workbook>
</file>

<file path=xl/sharedStrings.xml><?xml version="1.0" encoding="utf-8"?>
<sst xmlns="http://schemas.openxmlformats.org/spreadsheetml/2006/main" count="1317" uniqueCount="300">
  <si>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</si>
  <si>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</si>
  <si>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</si>
  <si>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</si>
  <si>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</si>
  <si>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</si>
  <si>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</si>
  <si>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</si>
  <si>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</si>
  <si>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</si>
  <si>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</si>
  <si>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</si>
  <si>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</si>
  <si>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</si>
  <si>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</si>
  <si>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</si>
  <si>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</si>
  <si>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</si>
  <si>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</si>
  <si>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</si>
  <si>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</si>
  <si>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</si>
  <si>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</si>
  <si>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</si>
  <si>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</si>
  <si>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</si>
  <si>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</si>
  <si>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</si>
  <si>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</si>
  <si>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</si>
  <si>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</si>
  <si>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</si>
  <si>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</si>
  <si>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</si>
  <si>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</si>
  <si>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</si>
  <si>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</si>
  <si>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</si>
  <si>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</si>
  <si>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</si>
  <si>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 xml:space="preserve"> решением совета депутатов</t>
  </si>
  <si>
    <t xml:space="preserve">Культура и кинематография </t>
  </si>
  <si>
    <t>Массовый спорт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</si>
  <si>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</si>
  <si>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</si>
  <si>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</si>
  <si>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</si>
  <si>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</si>
  <si>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</si>
  <si>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</si>
  <si>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</si>
  <si>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</si>
  <si>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</si>
  <si>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</si>
  <si>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</si>
  <si>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</si>
  <si>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</si>
  <si>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</si>
  <si>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</si>
  <si>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</si>
  <si>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</si>
  <si>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</si>
  <si>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</si>
  <si>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</si>
  <si>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</si>
  <si>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</si>
  <si>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</si>
  <si>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98 0 00 00000</t>
  </si>
  <si>
    <t>98 9 09 00000</t>
  </si>
  <si>
    <t>98 0 00 0 0000</t>
  </si>
  <si>
    <t>98 9 09 96010</t>
  </si>
  <si>
    <t>98 9 09 10050</t>
  </si>
  <si>
    <t>98 9 09 10030</t>
  </si>
  <si>
    <t>98 9 09 10100</t>
  </si>
  <si>
    <t>98 9 09 10410</t>
  </si>
  <si>
    <t>98 9 09 96030</t>
  </si>
  <si>
    <t>98 9 09 51180</t>
  </si>
  <si>
    <t>23 0 00 00000</t>
  </si>
  <si>
    <t>23 1 00 00000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</si>
  <si>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</si>
  <si>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</si>
  <si>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</si>
  <si>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</si>
  <si>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98 9 09 14190</t>
  </si>
  <si>
    <t>98 9 09 95010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</si>
  <si>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</si>
  <si>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</si>
  <si>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</si>
  <si>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</si>
  <si>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</si>
  <si>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</si>
  <si>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</si>
  <si>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</si>
  <si>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</si>
  <si>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</si>
  <si>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</si>
  <si>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</si>
  <si>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</si>
  <si>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</si>
  <si>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</si>
  <si>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</si>
  <si>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</si>
  <si>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</si>
  <si>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</si>
  <si>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</si>
  <si>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</si>
  <si>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 xml:space="preserve">Расходы на уличное освещение </t>
  </si>
  <si>
    <t xml:space="preserve">Организация и содержание мест захоронения </t>
  </si>
  <si>
    <t>98 9 09 00240</t>
  </si>
  <si>
    <t xml:space="preserve">Расходы на обеспечение деятельности муниципальных казенных учреждений </t>
  </si>
  <si>
    <t>98 9 09 03080</t>
  </si>
  <si>
    <t xml:space="preserve">Доплаты к пенсиям муниципальных служащих 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</si>
  <si>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</si>
  <si>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</si>
  <si>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</si>
  <si>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</si>
  <si>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</si>
  <si>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2H 0 01 00000</t>
  </si>
  <si>
    <t>2H 0 00 00000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</si>
  <si>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</si>
  <si>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</si>
  <si>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</si>
  <si>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</si>
  <si>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</si>
  <si>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</si>
  <si>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</si>
  <si>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</si>
  <si>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</si>
  <si>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</si>
  <si>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</si>
  <si>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</si>
  <si>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</si>
  <si>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</si>
  <si>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</si>
  <si>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</si>
  <si>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</si>
  <si>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</si>
  <si>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</si>
  <si>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</si>
  <si>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</si>
  <si>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</si>
  <si>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</si>
  <si>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</si>
  <si>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</si>
  <si>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</si>
  <si>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</si>
  <si>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</si>
  <si>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</si>
  <si>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</si>
  <si>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</si>
  <si>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</si>
  <si>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 xml:space="preserve">Расходы на обеспечение функций органов местного самоуправления 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</si>
  <si>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</si>
  <si>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</si>
  <si>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</si>
  <si>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</si>
  <si>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</si>
  <si>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</si>
  <si>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</si>
  <si>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</si>
  <si>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</si>
  <si>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</si>
  <si>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</si>
  <si>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</si>
  <si>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</si>
  <si>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</si>
  <si>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</si>
  <si>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</si>
  <si>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</si>
  <si>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</si>
  <si>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</si>
  <si>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</si>
  <si>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</si>
  <si>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</si>
  <si>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</si>
  <si>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</si>
  <si>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</si>
  <si>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"Проведение мероприятий в сфере культуры"</t>
  </si>
  <si>
    <t>Организация мероприятий в сфере культуры</t>
  </si>
  <si>
    <t>Основное мероприятие "Обеспечение деятельности МКУК КСЦ «Назия» "</t>
  </si>
  <si>
    <t>Подпрограмма "Капитальный ремонт объектов культуры и спорта в муниципальном образовании Назиевское городское поселение Кировского муниципального района Ленинградской области "</t>
  </si>
  <si>
    <t>Основное мероприятие "Капитальный ремонт объектов культуры и спорта 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</si>
  <si>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</si>
  <si>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</si>
  <si>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</si>
  <si>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7Н 0 00 00000</t>
  </si>
  <si>
    <t>7Н 1 00 00000</t>
  </si>
  <si>
    <t>7Н 1 01 00000</t>
  </si>
  <si>
    <t>7Н 1 01 00240</t>
  </si>
  <si>
    <t>7Н 1 01 S0360</t>
  </si>
  <si>
    <t>7Н 3 00 00000</t>
  </si>
  <si>
    <t>7Н 3 01 00000</t>
  </si>
  <si>
    <t>7Н 1 02 00000</t>
  </si>
  <si>
    <t>7Н 1 02 12520</t>
  </si>
  <si>
    <t>7Н 2 00 00000</t>
  </si>
  <si>
    <t>7Н 2 01 00000</t>
  </si>
  <si>
    <t>7Н 2 01 12530</t>
  </si>
  <si>
    <t>67 9 09 00000</t>
  </si>
  <si>
    <t>67 9 09 71340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</si>
  <si>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</si>
  <si>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</si>
  <si>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</si>
  <si>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</si>
  <si>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(Приложение 4)</t>
  </si>
  <si>
    <t>Основное мероприятие "Поддержка проектов инициатив граждан"</t>
  </si>
  <si>
    <t>Закупка товаров, работ и услуг для обеспечения государственных (муниципальных) нужд</t>
  </si>
  <si>
    <t>200</t>
  </si>
  <si>
    <t>22 0 00 00000</t>
  </si>
  <si>
    <t>22 0 01 00000</t>
  </si>
  <si>
    <t>22 0 01 S4770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</si>
  <si>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</si>
  <si>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</si>
  <si>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</si>
  <si>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0 01 00000</t>
  </si>
  <si>
    <t>2G 0 01 18130</t>
  </si>
  <si>
    <t>Образование</t>
  </si>
  <si>
    <t xml:space="preserve">Молодежная политика 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</si>
  <si>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</si>
  <si>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</si>
  <si>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</si>
  <si>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</si>
  <si>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</si>
  <si>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</si>
  <si>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</si>
  <si>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</si>
  <si>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</si>
  <si>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</si>
  <si>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</si>
  <si>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Ленинградской области"</t>
  </si>
  <si>
    <t>400</t>
  </si>
  <si>
    <t>Капитальные вложения в объекты государственной (муниципальной) собственности</t>
  </si>
  <si>
    <t>Приобретение коммунальной спецтехники и оборудования в лизинг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</si>
  <si>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</si>
  <si>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</si>
  <si>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01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</si>
  <si>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</si>
  <si>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</si>
  <si>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</si>
  <si>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</si>
  <si>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</si>
  <si>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</si>
  <si>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</si>
  <si>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</si>
  <si>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</si>
  <si>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98 9 09 82050</t>
  </si>
  <si>
    <t>Мероприятия по технологическому присоединению энергопринимающих устройств</t>
  </si>
  <si>
    <t>7Н 3 01 S0350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</si>
  <si>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</si>
  <si>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</si>
  <si>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</si>
  <si>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</si>
  <si>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</si>
  <si>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</si>
  <si>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</si>
  <si>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"Развитие общественной инфраструктуры муниципального значения "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</si>
  <si>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</si>
  <si>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</si>
  <si>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2Л 0 01 00000</t>
  </si>
  <si>
    <t>2Л 0 01 16400</t>
  </si>
  <si>
    <t>2Л 0 01 S0550</t>
  </si>
  <si>
    <t>7Н 1 03 00000</t>
  </si>
  <si>
    <t>7Н 1 03 S4840</t>
  </si>
  <si>
    <t>2N 1 01 16490</t>
  </si>
  <si>
    <t xml:space="preserve">Мероприятия по благоустройству дворовых территорий 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</si>
  <si>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</si>
  <si>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23 1 01 S0140</t>
  </si>
  <si>
    <t>Мероприятия по капитальному ремонту и ремонту автомобильных дорог общего пользования местного значения</t>
  </si>
  <si>
    <t>от "15" декабря 2020 г. № 32</t>
  </si>
  <si>
    <t>бюджета МО Назиевское городское поселение на 2021 год и плановый период 2022 и 2023 годов</t>
  </si>
  <si>
    <t>23 2 00 00000</t>
  </si>
  <si>
    <t>23 2 01 00000</t>
  </si>
  <si>
    <t>23 2 01 14830</t>
  </si>
  <si>
    <t>(в редакции решения совета депутатов</t>
  </si>
  <si>
    <t>Исполнение судебных актов Российской Федерации и мировых соглашений по возмещению вреда</t>
  </si>
  <si>
    <t>98 9 09 10070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</si>
  <si>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</si>
  <si>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сети автомобильных дорог местного значения в муниципальном образовании Назиевское городское поселение"</t>
  </si>
  <si>
    <t>23 1 01 14830</t>
  </si>
  <si>
    <t>23 2 01 14340</t>
  </si>
  <si>
    <t>Ремонт тротуаров</t>
  </si>
  <si>
    <t>Подпрограмма "Ремонт тротуаров в муниципальном образовании Назиевское городское поселение"</t>
  </si>
  <si>
    <t>Основное мероприятие "Ремонт тротуаров в муниципальном образовании Назиевское городское поселение"</t>
  </si>
  <si>
    <t>7Н 1 01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</si>
  <si>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</si>
  <si>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98 9 09 95040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</si>
  <si>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</si>
  <si>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</si>
  <si>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</si>
  <si>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67 4 09 55490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</si>
  <si>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</si>
  <si>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98 9 09 15360</t>
  </si>
  <si>
    <t>Организация сбора и вывоза бытовых отходов и мусора</t>
  </si>
  <si>
    <t>7Н 1 01 11780</t>
  </si>
  <si>
    <t>Мероприятия по осуществлению экспертизы выполненных работ по ремонту</t>
  </si>
  <si>
    <t>7Н 1 03 12670</t>
  </si>
  <si>
    <t>7Н 3 01 12540</t>
  </si>
  <si>
    <t>Проведение капитального ремонта здания МКУК КСЦ «Назия»</t>
  </si>
  <si>
    <t>600</t>
  </si>
  <si>
    <t>Предоставление субсидий бюджетным, автономным учреждениям и иным некоммерческим организациям</t>
  </si>
  <si>
    <t>от "22" декабря 2021г № 47)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</si>
</sst>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b/>
      <i/>
      <sz val="16"/>
      <name val="Arial Cyr"/>
      <family val="0"/>
    </font>
    <font>
      <i/>
      <sz val="16"/>
      <name val="Arial Cyr"/>
      <family val="2"/>
    </font>
    <font>
      <b/>
      <sz val="20"/>
      <name val="Times New Roman"/>
      <family val="1"/>
    </font>
    <font>
      <b/>
      <sz val="10"/>
      <name val="Arial Cyr"/>
      <family val="0"/>
    </font>
    <font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6"/>
      <color indexed="8"/>
      <name val="Arial Cyr"/>
      <family val="2"/>
    </font>
    <font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2"/>
    </font>
    <font>
      <b/>
      <sz val="16"/>
      <color theme="1"/>
      <name val="Arial Cyr"/>
      <family val="2"/>
    </font>
    <font>
      <sz val="16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2" fontId="7" fillId="0" borderId="10" xfId="0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49" fontId="14" fillId="0" borderId="18" xfId="53" applyNumberFormat="1" applyFont="1" applyFill="1" applyBorder="1" applyAlignment="1" applyProtection="1">
      <alignment horizontal="center" vertical="center" wrapText="1"/>
      <protection/>
    </xf>
    <xf numFmtId="49" fontId="14" fillId="0" borderId="19" xfId="53" applyNumberFormat="1" applyFont="1" applyFill="1" applyBorder="1" applyAlignment="1" applyProtection="1">
      <alignment horizontal="center" vertical="center" wrapText="1"/>
      <protection/>
    </xf>
    <xf numFmtId="49" fontId="14" fillId="0" borderId="20" xfId="53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182" fontId="10" fillId="0" borderId="22" xfId="0" applyNumberFormat="1" applyFont="1" applyFill="1" applyBorder="1" applyAlignment="1">
      <alignment horizontal="right"/>
    </xf>
    <xf numFmtId="49" fontId="8" fillId="0" borderId="23" xfId="53" applyNumberFormat="1" applyFont="1" applyFill="1" applyBorder="1" applyAlignment="1" applyProtection="1">
      <alignment vertical="center" wrapText="1"/>
      <protection/>
    </xf>
    <xf numFmtId="49" fontId="8" fillId="0" borderId="24" xfId="53" applyNumberFormat="1" applyFont="1" applyFill="1" applyBorder="1" applyAlignment="1" applyProtection="1">
      <alignment vertical="center" wrapText="1"/>
      <protection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182" fontId="5" fillId="0" borderId="26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center"/>
    </xf>
    <xf numFmtId="182" fontId="10" fillId="0" borderId="26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182" fontId="10" fillId="0" borderId="29" xfId="0" applyNumberFormat="1" applyFont="1" applyFill="1" applyBorder="1" applyAlignment="1">
      <alignment horizontal="right"/>
    </xf>
    <xf numFmtId="182" fontId="10" fillId="0" borderId="31" xfId="0" applyNumberFormat="1" applyFont="1" applyFill="1" applyBorder="1" applyAlignment="1">
      <alignment horizontal="right"/>
    </xf>
    <xf numFmtId="49" fontId="10" fillId="0" borderId="3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182" fontId="10" fillId="0" borderId="3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49" fontId="7" fillId="0" borderId="36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182" fontId="7" fillId="0" borderId="37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182" fontId="10" fillId="0" borderId="39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right"/>
    </xf>
    <xf numFmtId="182" fontId="5" fillId="0" borderId="34" xfId="0" applyNumberFormat="1" applyFont="1" applyFill="1" applyBorder="1" applyAlignment="1">
      <alignment horizontal="right"/>
    </xf>
    <xf numFmtId="182" fontId="5" fillId="0" borderId="35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 horizontal="right"/>
    </xf>
    <xf numFmtId="182" fontId="7" fillId="0" borderId="42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82" fontId="5" fillId="0" borderId="39" xfId="0" applyNumberFormat="1" applyFont="1" applyFill="1" applyBorder="1" applyAlignment="1">
      <alignment horizontal="right"/>
    </xf>
    <xf numFmtId="182" fontId="5" fillId="0" borderId="40" xfId="0" applyNumberFormat="1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96" fontId="10" fillId="0" borderId="38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82" fontId="10" fillId="0" borderId="27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182" fontId="5" fillId="0" borderId="26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2" fontId="5" fillId="0" borderId="43" xfId="0" applyNumberFormat="1" applyFont="1" applyFill="1" applyBorder="1" applyAlignment="1">
      <alignment horizontal="right"/>
    </xf>
    <xf numFmtId="182" fontId="5" fillId="0" borderId="46" xfId="0" applyNumberFormat="1" applyFont="1" applyFill="1" applyBorder="1" applyAlignment="1">
      <alignment horizontal="right"/>
    </xf>
    <xf numFmtId="49" fontId="10" fillId="0" borderId="47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182" fontId="5" fillId="0" borderId="34" xfId="0" applyNumberFormat="1" applyFont="1" applyFill="1" applyBorder="1" applyAlignment="1">
      <alignment horizontal="right"/>
    </xf>
    <xf numFmtId="49" fontId="7" fillId="0" borderId="45" xfId="0" applyNumberFormat="1" applyFont="1" applyFill="1" applyBorder="1" applyAlignment="1">
      <alignment horizontal="left" wrapText="1"/>
    </xf>
    <xf numFmtId="49" fontId="10" fillId="0" borderId="48" xfId="0" applyNumberFormat="1" applyFont="1" applyFill="1" applyBorder="1" applyAlignment="1">
      <alignment horizontal="left" wrapText="1"/>
    </xf>
    <xf numFmtId="182" fontId="10" fillId="0" borderId="32" xfId="0" applyNumberFormat="1" applyFont="1" applyFill="1" applyBorder="1" applyAlignment="1">
      <alignment horizontal="right"/>
    </xf>
    <xf numFmtId="182" fontId="10" fillId="0" borderId="49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182" fontId="5" fillId="0" borderId="39" xfId="0" applyNumberFormat="1" applyFont="1" applyFill="1" applyBorder="1" applyAlignment="1">
      <alignment horizontal="right"/>
    </xf>
    <xf numFmtId="182" fontId="5" fillId="0" borderId="40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/>
    </xf>
    <xf numFmtId="182" fontId="5" fillId="0" borderId="29" xfId="0" applyNumberFormat="1" applyFont="1" applyFill="1" applyBorder="1" applyAlignment="1">
      <alignment horizontal="right"/>
    </xf>
    <xf numFmtId="182" fontId="5" fillId="0" borderId="31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182" fontId="5" fillId="0" borderId="29" xfId="0" applyNumberFormat="1" applyFont="1" applyFill="1" applyBorder="1" applyAlignment="1">
      <alignment horizontal="right"/>
    </xf>
    <xf numFmtId="182" fontId="5" fillId="0" borderId="31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 horizontal="left" wrapText="1"/>
    </xf>
    <xf numFmtId="182" fontId="5" fillId="0" borderId="3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82" fontId="10" fillId="0" borderId="29" xfId="0" applyNumberFormat="1" applyFont="1" applyFill="1" applyBorder="1" applyAlignment="1">
      <alignment horizontal="right"/>
    </xf>
    <xf numFmtId="182" fontId="10" fillId="0" borderId="31" xfId="0" applyNumberFormat="1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left" wrapText="1"/>
    </xf>
    <xf numFmtId="49" fontId="5" fillId="0" borderId="43" xfId="0" applyNumberFormat="1" applyFont="1" applyFill="1" applyBorder="1" applyAlignment="1">
      <alignment horizontal="center"/>
    </xf>
    <xf numFmtId="182" fontId="5" fillId="0" borderId="43" xfId="0" applyNumberFormat="1" applyFont="1" applyFill="1" applyBorder="1" applyAlignment="1">
      <alignment horizontal="right"/>
    </xf>
    <xf numFmtId="182" fontId="5" fillId="0" borderId="46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left" wrapText="1"/>
    </xf>
    <xf numFmtId="182" fontId="10" fillId="0" borderId="11" xfId="0" applyNumberFormat="1" applyFont="1" applyFill="1" applyBorder="1" applyAlignment="1">
      <alignment horizontal="right"/>
    </xf>
    <xf numFmtId="182" fontId="10" fillId="0" borderId="42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82" fontId="7" fillId="0" borderId="26" xfId="0" applyNumberFormat="1" applyFont="1" applyFill="1" applyBorder="1" applyAlignment="1">
      <alignment horizontal="right"/>
    </xf>
    <xf numFmtId="182" fontId="7" fillId="0" borderId="27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82" fontId="10" fillId="0" borderId="32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182" fontId="7" fillId="0" borderId="42" xfId="0" applyNumberFormat="1" applyFont="1" applyFill="1" applyBorder="1" applyAlignment="1">
      <alignment horizontal="right"/>
    </xf>
    <xf numFmtId="182" fontId="10" fillId="0" borderId="39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left" wrapText="1"/>
    </xf>
    <xf numFmtId="0" fontId="10" fillId="0" borderId="44" xfId="0" applyNumberFormat="1" applyFont="1" applyFill="1" applyBorder="1" applyAlignment="1">
      <alignment horizontal="left" wrapText="1"/>
    </xf>
    <xf numFmtId="0" fontId="7" fillId="0" borderId="55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196" fontId="10" fillId="0" borderId="30" xfId="0" applyNumberFormat="1" applyFont="1" applyFill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center"/>
    </xf>
    <xf numFmtId="182" fontId="7" fillId="0" borderId="56" xfId="0" applyNumberFormat="1" applyFont="1" applyFill="1" applyBorder="1" applyAlignment="1">
      <alignment horizontal="right"/>
    </xf>
    <xf numFmtId="182" fontId="7" fillId="0" borderId="57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left" wrapText="1"/>
    </xf>
    <xf numFmtId="182" fontId="10" fillId="0" borderId="26" xfId="0" applyNumberFormat="1" applyFont="1" applyFill="1" applyBorder="1" applyAlignment="1">
      <alignment horizontal="right"/>
    </xf>
    <xf numFmtId="182" fontId="10" fillId="0" borderId="27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53" fillId="0" borderId="33" xfId="0" applyNumberFormat="1" applyFont="1" applyFill="1" applyBorder="1" applyAlignment="1">
      <alignment horizontal="left" wrapText="1"/>
    </xf>
    <xf numFmtId="49" fontId="53" fillId="0" borderId="34" xfId="0" applyNumberFormat="1" applyFont="1" applyFill="1" applyBorder="1" applyAlignment="1">
      <alignment horizontal="center"/>
    </xf>
    <xf numFmtId="49" fontId="54" fillId="0" borderId="34" xfId="0" applyNumberFormat="1" applyFont="1" applyFill="1" applyBorder="1" applyAlignment="1">
      <alignment horizontal="center"/>
    </xf>
    <xf numFmtId="49" fontId="53" fillId="0" borderId="34" xfId="0" applyNumberFormat="1" applyFont="1" applyFill="1" applyBorder="1" applyAlignment="1">
      <alignment horizontal="center"/>
    </xf>
    <xf numFmtId="182" fontId="53" fillId="0" borderId="34" xfId="0" applyNumberFormat="1" applyFont="1" applyFill="1" applyBorder="1" applyAlignment="1">
      <alignment horizontal="right"/>
    </xf>
    <xf numFmtId="182" fontId="53" fillId="0" borderId="35" xfId="0" applyNumberFormat="1" applyFont="1" applyFill="1" applyBorder="1" applyAlignment="1">
      <alignment horizontal="right"/>
    </xf>
    <xf numFmtId="49" fontId="55" fillId="0" borderId="36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center"/>
    </xf>
    <xf numFmtId="182" fontId="55" fillId="0" borderId="10" xfId="0" applyNumberFormat="1" applyFont="1" applyFill="1" applyBorder="1" applyAlignment="1">
      <alignment horizontal="right"/>
    </xf>
    <xf numFmtId="182" fontId="55" fillId="0" borderId="37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center"/>
    </xf>
    <xf numFmtId="183" fontId="10" fillId="0" borderId="26" xfId="0" applyNumberFormat="1" applyFont="1" applyFill="1" applyBorder="1" applyAlignment="1">
      <alignment horizontal="right"/>
    </xf>
    <xf numFmtId="183" fontId="10" fillId="0" borderId="27" xfId="0" applyNumberFormat="1" applyFont="1" applyFill="1" applyBorder="1" applyAlignment="1">
      <alignment horizontal="right"/>
    </xf>
    <xf numFmtId="183" fontId="5" fillId="0" borderId="26" xfId="0" applyNumberFormat="1" applyFont="1" applyFill="1" applyBorder="1" applyAlignment="1">
      <alignment horizontal="right"/>
    </xf>
    <xf numFmtId="183" fontId="5" fillId="0" borderId="27" xfId="0" applyNumberFormat="1" applyFont="1" applyFill="1" applyBorder="1" applyAlignment="1">
      <alignment horizontal="right"/>
    </xf>
    <xf numFmtId="196" fontId="10" fillId="0" borderId="30" xfId="0" applyNumberFormat="1" applyFont="1" applyFill="1" applyBorder="1" applyAlignment="1">
      <alignment horizontal="left" wrapText="1"/>
    </xf>
    <xf numFmtId="183" fontId="5" fillId="0" borderId="29" xfId="0" applyNumberFormat="1" applyFont="1" applyFill="1" applyBorder="1" applyAlignment="1">
      <alignment horizontal="right"/>
    </xf>
    <xf numFmtId="183" fontId="5" fillId="0" borderId="31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83" fontId="5" fillId="0" borderId="43" xfId="0" applyNumberFormat="1" applyFont="1" applyFill="1" applyBorder="1" applyAlignment="1">
      <alignment horizontal="right"/>
    </xf>
    <xf numFmtId="183" fontId="5" fillId="0" borderId="46" xfId="0" applyNumberFormat="1" applyFont="1" applyFill="1" applyBorder="1" applyAlignment="1">
      <alignment horizontal="right"/>
    </xf>
    <xf numFmtId="183" fontId="10" fillId="0" borderId="26" xfId="0" applyNumberFormat="1" applyFont="1" applyFill="1" applyBorder="1" applyAlignment="1">
      <alignment horizontal="right"/>
    </xf>
    <xf numFmtId="183" fontId="10" fillId="0" borderId="27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center"/>
    </xf>
    <xf numFmtId="182" fontId="5" fillId="0" borderId="32" xfId="0" applyNumberFormat="1" applyFont="1" applyFill="1" applyBorder="1" applyAlignment="1">
      <alignment horizontal="right"/>
    </xf>
    <xf numFmtId="182" fontId="5" fillId="0" borderId="49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183" fontId="5" fillId="0" borderId="32" xfId="0" applyNumberFormat="1" applyFont="1" applyFill="1" applyBorder="1" applyAlignment="1">
      <alignment horizontal="right"/>
    </xf>
    <xf numFmtId="183" fontId="5" fillId="0" borderId="49" xfId="0" applyNumberFormat="1" applyFont="1" applyFill="1" applyBorder="1" applyAlignment="1">
      <alignment horizontal="right"/>
    </xf>
    <xf numFmtId="183" fontId="10" fillId="0" borderId="29" xfId="0" applyNumberFormat="1" applyFont="1" applyFill="1" applyBorder="1" applyAlignment="1">
      <alignment horizontal="right"/>
    </xf>
    <xf numFmtId="183" fontId="10" fillId="0" borderId="31" xfId="0" applyNumberFormat="1" applyFont="1" applyFill="1" applyBorder="1" applyAlignment="1">
      <alignment horizontal="right"/>
    </xf>
    <xf numFmtId="183" fontId="10" fillId="0" borderId="29" xfId="0" applyNumberFormat="1" applyFont="1" applyFill="1" applyBorder="1" applyAlignment="1">
      <alignment horizontal="right"/>
    </xf>
    <xf numFmtId="183" fontId="10" fillId="0" borderId="31" xfId="0" applyNumberFormat="1" applyFont="1" applyFill="1" applyBorder="1" applyAlignment="1">
      <alignment horizontal="right"/>
    </xf>
    <xf numFmtId="183" fontId="10" fillId="0" borderId="34" xfId="0" applyNumberFormat="1" applyFont="1" applyFill="1" applyBorder="1" applyAlignment="1">
      <alignment horizontal="right"/>
    </xf>
    <xf numFmtId="183" fontId="10" fillId="0" borderId="35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right"/>
    </xf>
    <xf numFmtId="183" fontId="7" fillId="0" borderId="37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 horizontal="left" wrapText="1"/>
    </xf>
    <xf numFmtId="49" fontId="8" fillId="0" borderId="58" xfId="53" applyNumberFormat="1" applyFont="1" applyFill="1" applyBorder="1" applyAlignment="1" applyProtection="1">
      <alignment vertical="center" wrapText="1"/>
      <protection/>
    </xf>
    <xf numFmtId="49" fontId="8" fillId="0" borderId="59" xfId="53" applyNumberFormat="1" applyFont="1" applyFill="1" applyBorder="1" applyAlignment="1" applyProtection="1">
      <alignment vertical="center" wrapText="1"/>
      <protection/>
    </xf>
    <xf numFmtId="49" fontId="10" fillId="0" borderId="56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183" fontId="7" fillId="0" borderId="56" xfId="0" applyNumberFormat="1" applyFont="1" applyFill="1" applyBorder="1" applyAlignment="1">
      <alignment horizontal="right"/>
    </xf>
    <xf numFmtId="183" fontId="7" fillId="0" borderId="57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60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182" fontId="5" fillId="0" borderId="60" xfId="0" applyNumberFormat="1" applyFont="1" applyFill="1" applyBorder="1" applyAlignment="1">
      <alignment horizontal="right"/>
    </xf>
    <xf numFmtId="182" fontId="5" fillId="0" borderId="61" xfId="0" applyNumberFormat="1" applyFont="1" applyFill="1" applyBorder="1" applyAlignment="1">
      <alignment horizontal="right"/>
    </xf>
    <xf numFmtId="49" fontId="10" fillId="0" borderId="62" xfId="0" applyNumberFormat="1" applyFont="1" applyFill="1" applyBorder="1" applyAlignment="1">
      <alignment horizontal="left" wrapText="1"/>
    </xf>
    <xf numFmtId="182" fontId="10" fillId="0" borderId="43" xfId="0" applyNumberFormat="1" applyFont="1" applyFill="1" applyBorder="1" applyAlignment="1">
      <alignment horizontal="right"/>
    </xf>
    <xf numFmtId="182" fontId="10" fillId="0" borderId="46" xfId="0" applyNumberFormat="1" applyFont="1" applyFill="1" applyBorder="1" applyAlignment="1">
      <alignment horizontal="right"/>
    </xf>
    <xf numFmtId="49" fontId="10" fillId="0" borderId="34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left" wrapText="1"/>
    </xf>
    <xf numFmtId="182" fontId="10" fillId="0" borderId="49" xfId="0" applyNumberFormat="1" applyFont="1" applyFill="1" applyBorder="1" applyAlignment="1">
      <alignment horizontal="right"/>
    </xf>
    <xf numFmtId="49" fontId="7" fillId="0" borderId="34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34" xfId="0" applyNumberFormat="1" applyFont="1" applyFill="1" applyBorder="1" applyAlignment="1">
      <alignment horizontal="left" wrapText="1"/>
    </xf>
    <xf numFmtId="49" fontId="53" fillId="0" borderId="39" xfId="0" applyNumberFormat="1" applyFont="1" applyFill="1" applyBorder="1" applyAlignment="1">
      <alignment horizontal="left" wrapText="1"/>
    </xf>
    <xf numFmtId="49" fontId="53" fillId="0" borderId="39" xfId="0" applyNumberFormat="1" applyFont="1" applyFill="1" applyBorder="1" applyAlignment="1">
      <alignment horizontal="center"/>
    </xf>
    <xf numFmtId="49" fontId="55" fillId="0" borderId="39" xfId="0" applyNumberFormat="1" applyFont="1" applyFill="1" applyBorder="1" applyAlignment="1">
      <alignment horizontal="center"/>
    </xf>
    <xf numFmtId="182" fontId="54" fillId="0" borderId="43" xfId="0" applyNumberFormat="1" applyFont="1" applyFill="1" applyBorder="1" applyAlignment="1">
      <alignment horizontal="right"/>
    </xf>
    <xf numFmtId="182" fontId="54" fillId="0" borderId="46" xfId="0" applyNumberFormat="1" applyFont="1" applyFill="1" applyBorder="1" applyAlignment="1">
      <alignment horizontal="right"/>
    </xf>
    <xf numFmtId="49" fontId="55" fillId="0" borderId="63" xfId="0" applyNumberFormat="1" applyFont="1" applyFill="1" applyBorder="1" applyAlignment="1">
      <alignment horizontal="left" wrapText="1"/>
    </xf>
    <xf numFmtId="49" fontId="55" fillId="0" borderId="63" xfId="0" applyNumberFormat="1" applyFont="1" applyFill="1" applyBorder="1" applyAlignment="1">
      <alignment horizontal="center"/>
    </xf>
    <xf numFmtId="182" fontId="55" fillId="0" borderId="63" xfId="0" applyNumberFormat="1" applyFont="1" applyFill="1" applyBorder="1" applyAlignment="1">
      <alignment horizontal="right"/>
    </xf>
    <xf numFmtId="182" fontId="55" fillId="0" borderId="64" xfId="0" applyNumberFormat="1" applyFont="1" applyFill="1" applyBorder="1" applyAlignment="1">
      <alignment horizontal="right"/>
    </xf>
    <xf numFmtId="49" fontId="5" fillId="0" borderId="65" xfId="0" applyNumberFormat="1" applyFont="1" applyFill="1" applyBorder="1" applyAlignment="1">
      <alignment wrapText="1"/>
    </xf>
    <xf numFmtId="49" fontId="7" fillId="0" borderId="66" xfId="0" applyNumberFormat="1" applyFont="1" applyFill="1" applyBorder="1" applyAlignment="1">
      <alignment horizontal="center" wrapText="1"/>
    </xf>
    <xf numFmtId="49" fontId="7" fillId="0" borderId="65" xfId="0" applyNumberFormat="1" applyFont="1" applyFill="1" applyBorder="1" applyAlignment="1">
      <alignment horizontal="center" wrapText="1"/>
    </xf>
    <xf numFmtId="49" fontId="7" fillId="0" borderId="65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wrapText="1"/>
    </xf>
    <xf numFmtId="182" fontId="5" fillId="0" borderId="60" xfId="0" applyNumberFormat="1" applyFont="1" applyFill="1" applyBorder="1" applyAlignment="1">
      <alignment horizontal="right"/>
    </xf>
    <xf numFmtId="182" fontId="5" fillId="0" borderId="61" xfId="0" applyNumberFormat="1" applyFont="1" applyFill="1" applyBorder="1" applyAlignment="1">
      <alignment horizontal="right"/>
    </xf>
    <xf numFmtId="182" fontId="5" fillId="0" borderId="6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49" fontId="14" fillId="0" borderId="68" xfId="53" applyNumberFormat="1" applyFont="1" applyFill="1" applyBorder="1" applyAlignment="1" applyProtection="1">
      <alignment horizontal="center" vertical="center" wrapText="1"/>
      <protection/>
    </xf>
    <xf numFmtId="49" fontId="14" fillId="0" borderId="69" xfId="53" applyNumberFormat="1" applyFont="1" applyFill="1" applyBorder="1" applyAlignment="1" applyProtection="1">
      <alignment horizontal="center" vertical="center" wrapText="1"/>
      <protection/>
    </xf>
    <xf numFmtId="49" fontId="8" fillId="0" borderId="70" xfId="53" applyNumberFormat="1" applyFont="1" applyFill="1" applyBorder="1" applyAlignment="1" applyProtection="1">
      <alignment horizontal="center" vertical="center" wrapText="1"/>
      <protection/>
    </xf>
    <xf numFmtId="49" fontId="8" fillId="0" borderId="71" xfId="53" applyNumberFormat="1" applyFont="1" applyFill="1" applyBorder="1" applyAlignment="1" applyProtection="1">
      <alignment horizontal="center" vertical="center" wrapText="1"/>
      <protection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66"/>
  <sheetViews>
    <sheetView showGridLines="0" tabSelected="1" view="pageBreakPreview" zoomScale="50" zoomScaleNormal="50" zoomScaleSheetLayoutView="50" zoomScalePageLayoutView="0" workbookViewId="0" topLeftCell="A1">
      <selection activeCell="C11" sqref="C11:K11"/>
    </sheetView>
  </sheetViews>
  <sheetFormatPr defaultColWidth="9.00390625" defaultRowHeight="12.75"/>
  <cols>
    <col min="1" max="2" width="8.25390625" style="1" customWidth="1"/>
    <col min="3" max="3" width="135.25390625" style="1" customWidth="1"/>
    <col min="4" max="5" width="9.875" style="1" customWidth="1"/>
    <col min="6" max="6" width="10.75390625" style="1" customWidth="1"/>
    <col min="7" max="7" width="23.375" style="1" customWidth="1"/>
    <col min="8" max="8" width="13.25390625" style="1" customWidth="1"/>
    <col min="9" max="9" width="25.00390625" style="1" customWidth="1"/>
    <col min="10" max="10" width="26.125" style="1" customWidth="1"/>
    <col min="11" max="11" width="21.753906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1" ht="22.5" customHeight="1">
      <c r="H1" s="234" t="s">
        <v>39</v>
      </c>
      <c r="I1" s="234"/>
      <c r="J1" s="234"/>
      <c r="K1" s="234"/>
    </row>
    <row r="2" spans="3:11" ht="20.25">
      <c r="C2" s="235" t="s">
        <v>40</v>
      </c>
      <c r="D2" s="235"/>
      <c r="E2" s="235"/>
      <c r="F2" s="235"/>
      <c r="G2" s="235"/>
      <c r="H2" s="235"/>
      <c r="I2" s="235"/>
      <c r="J2" s="235"/>
      <c r="K2" s="235"/>
    </row>
    <row r="3" spans="3:11" ht="20.25">
      <c r="C3" s="6"/>
      <c r="D3" s="6"/>
      <c r="E3" s="6"/>
      <c r="F3" s="6"/>
      <c r="G3" s="235" t="s">
        <v>55</v>
      </c>
      <c r="H3" s="235"/>
      <c r="I3" s="235"/>
      <c r="J3" s="235"/>
      <c r="K3" s="235"/>
    </row>
    <row r="4" spans="3:11" ht="20.25">
      <c r="C4" s="235" t="s">
        <v>56</v>
      </c>
      <c r="D4" s="235"/>
      <c r="E4" s="235"/>
      <c r="F4" s="235"/>
      <c r="G4" s="235"/>
      <c r="H4" s="235"/>
      <c r="I4" s="235"/>
      <c r="J4" s="235"/>
      <c r="K4" s="235"/>
    </row>
    <row r="5" spans="3:11" ht="20.25">
      <c r="C5" s="235" t="s">
        <v>57</v>
      </c>
      <c r="D5" s="235"/>
      <c r="E5" s="235"/>
      <c r="F5" s="235"/>
      <c r="G5" s="235"/>
      <c r="H5" s="235"/>
      <c r="I5" s="235"/>
      <c r="J5" s="235"/>
      <c r="K5" s="235"/>
    </row>
    <row r="6" spans="3:11" ht="20.25">
      <c r="C6" s="6"/>
      <c r="D6" s="6"/>
      <c r="E6" s="235" t="s">
        <v>58</v>
      </c>
      <c r="F6" s="235"/>
      <c r="G6" s="235"/>
      <c r="H6" s="235"/>
      <c r="I6" s="235"/>
      <c r="J6" s="235"/>
      <c r="K6" s="235"/>
    </row>
    <row r="7" spans="3:11" ht="28.5" customHeight="1">
      <c r="C7" s="235" t="s">
        <v>267</v>
      </c>
      <c r="D7" s="235"/>
      <c r="E7" s="235"/>
      <c r="F7" s="235"/>
      <c r="G7" s="235"/>
      <c r="H7" s="235"/>
      <c r="I7" s="235"/>
      <c r="J7" s="235"/>
      <c r="K7" s="235"/>
    </row>
    <row r="8" spans="3:11" ht="20.25" customHeight="1">
      <c r="C8" s="6"/>
      <c r="D8" s="6"/>
      <c r="E8" s="6"/>
      <c r="F8" s="6"/>
      <c r="G8" s="235" t="s">
        <v>203</v>
      </c>
      <c r="H8" s="235"/>
      <c r="I8" s="235"/>
      <c r="J8" s="235"/>
      <c r="K8" s="235"/>
    </row>
    <row r="9" spans="3:11" ht="20.25" customHeight="1">
      <c r="C9" s="6"/>
      <c r="D9" s="6"/>
      <c r="E9" s="6"/>
      <c r="F9" s="6"/>
      <c r="G9" s="235" t="s">
        <v>272</v>
      </c>
      <c r="H9" s="235"/>
      <c r="I9" s="235"/>
      <c r="J9" s="235"/>
      <c r="K9" s="235"/>
    </row>
    <row r="10" spans="3:11" ht="20.25" customHeight="1">
      <c r="C10" s="6"/>
      <c r="D10" s="6"/>
      <c r="E10" s="6"/>
      <c r="F10" s="6"/>
      <c r="G10" s="235" t="s">
        <v>299</v>
      </c>
      <c r="H10" s="235"/>
      <c r="I10" s="235"/>
      <c r="J10" s="235"/>
      <c r="K10" s="235"/>
    </row>
    <row r="11" spans="3:11" ht="15.75" customHeight="1">
      <c r="C11" s="236"/>
      <c r="D11" s="236"/>
      <c r="E11" s="236"/>
      <c r="F11" s="236"/>
      <c r="G11" s="236"/>
      <c r="H11" s="236"/>
      <c r="I11" s="236"/>
      <c r="J11" s="236"/>
      <c r="K11" s="236"/>
    </row>
    <row r="12" spans="1:11" ht="25.5" customHeight="1">
      <c r="A12" s="237" t="s">
        <v>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</row>
    <row r="13" spans="1:11" ht="27" customHeight="1">
      <c r="A13" s="237" t="s">
        <v>268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</row>
    <row r="14" spans="3:11" ht="15.75" customHeight="1">
      <c r="C14" s="7"/>
      <c r="D14" s="7"/>
      <c r="E14" s="7"/>
      <c r="F14" s="7"/>
      <c r="G14" s="7"/>
      <c r="H14" s="7"/>
      <c r="I14" s="7"/>
      <c r="J14" s="7"/>
      <c r="K14" s="8"/>
    </row>
    <row r="15" ht="13.5" customHeight="1" thickBot="1"/>
    <row r="16" spans="1:11" ht="51.75" thickTop="1">
      <c r="A16" s="9" t="s">
        <v>1</v>
      </c>
      <c r="B16" s="10"/>
      <c r="C16" s="11" t="s">
        <v>2</v>
      </c>
      <c r="D16" s="12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4" t="s">
        <v>238</v>
      </c>
      <c r="J16" s="14" t="s">
        <v>239</v>
      </c>
      <c r="K16" s="14" t="s">
        <v>240</v>
      </c>
    </row>
    <row r="17" spans="1:11" ht="21" customHeight="1" thickBot="1">
      <c r="A17" s="238">
        <v>1</v>
      </c>
      <c r="B17" s="239"/>
      <c r="C17" s="15">
        <v>2</v>
      </c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17" t="s">
        <v>13</v>
      </c>
      <c r="J17" s="17" t="s">
        <v>241</v>
      </c>
      <c r="K17" s="17" t="s">
        <v>127</v>
      </c>
    </row>
    <row r="18" spans="1:11" ht="42" thickBot="1" thickTop="1">
      <c r="A18" s="240" t="s">
        <v>14</v>
      </c>
      <c r="B18" s="241"/>
      <c r="C18" s="18" t="s">
        <v>53</v>
      </c>
      <c r="D18" s="19" t="s">
        <v>15</v>
      </c>
      <c r="E18" s="19"/>
      <c r="F18" s="19" t="s">
        <v>16</v>
      </c>
      <c r="G18" s="19" t="s">
        <v>16</v>
      </c>
      <c r="H18" s="19" t="s">
        <v>16</v>
      </c>
      <c r="I18" s="20">
        <f>I19+I71+I78+I144+I198+I230+I236+I93+I192+I243</f>
        <v>75039.19999999998</v>
      </c>
      <c r="J18" s="20">
        <f>J19+J71+J78+J144+J198+J230+J236+J93+J192+J243</f>
        <v>56192.9</v>
      </c>
      <c r="K18" s="20">
        <f>K19+K71+K78+K144+K198+K230+K236+K93+K192+K243</f>
        <v>50612.9</v>
      </c>
    </row>
    <row r="19" spans="1:11" ht="20.25">
      <c r="A19" s="21"/>
      <c r="B19" s="22"/>
      <c r="C19" s="23" t="s">
        <v>17</v>
      </c>
      <c r="D19" s="24" t="s">
        <v>15</v>
      </c>
      <c r="E19" s="24" t="s">
        <v>119</v>
      </c>
      <c r="F19" s="24"/>
      <c r="G19" s="24" t="s">
        <v>16</v>
      </c>
      <c r="H19" s="24" t="s">
        <v>16</v>
      </c>
      <c r="I19" s="25">
        <f>I20+I43+I48+I53</f>
        <v>12693</v>
      </c>
      <c r="J19" s="25">
        <f>J20+J43+J48+J53</f>
        <v>12545.1</v>
      </c>
      <c r="K19" s="26">
        <f>K20+K43+K48+K53</f>
        <v>12623.4</v>
      </c>
    </row>
    <row r="20" spans="1:11" ht="60.75">
      <c r="A20" s="21"/>
      <c r="B20" s="22"/>
      <c r="C20" s="27" t="s">
        <v>18</v>
      </c>
      <c r="D20" s="28" t="s">
        <v>15</v>
      </c>
      <c r="E20" s="24" t="s">
        <v>119</v>
      </c>
      <c r="F20" s="24" t="s">
        <v>124</v>
      </c>
      <c r="G20" s="24"/>
      <c r="H20" s="24"/>
      <c r="I20" s="29">
        <f>I21+I39</f>
        <v>11614.4</v>
      </c>
      <c r="J20" s="29">
        <f>J21+J39</f>
        <v>12083.6</v>
      </c>
      <c r="K20" s="29">
        <f>K21+K39</f>
        <v>12161.9</v>
      </c>
    </row>
    <row r="21" spans="1:11" ht="27.75" customHeight="1">
      <c r="A21" s="21"/>
      <c r="B21" s="22"/>
      <c r="C21" s="30" t="s">
        <v>43</v>
      </c>
      <c r="D21" s="28" t="s">
        <v>15</v>
      </c>
      <c r="E21" s="28" t="s">
        <v>119</v>
      </c>
      <c r="F21" s="28" t="s">
        <v>124</v>
      </c>
      <c r="G21" s="28" t="s">
        <v>60</v>
      </c>
      <c r="H21" s="28" t="s">
        <v>16</v>
      </c>
      <c r="I21" s="31">
        <f>I22+I33</f>
        <v>11494.4</v>
      </c>
      <c r="J21" s="31">
        <f>J22+J33</f>
        <v>12083.6</v>
      </c>
      <c r="K21" s="32">
        <f>K22+K33</f>
        <v>12161.9</v>
      </c>
    </row>
    <row r="22" spans="1:11" ht="47.25" customHeight="1">
      <c r="A22" s="21"/>
      <c r="B22" s="22"/>
      <c r="C22" s="30" t="s">
        <v>44</v>
      </c>
      <c r="D22" s="33" t="s">
        <v>15</v>
      </c>
      <c r="E22" s="28" t="s">
        <v>119</v>
      </c>
      <c r="F22" s="28" t="s">
        <v>124</v>
      </c>
      <c r="G22" s="28" t="s">
        <v>61</v>
      </c>
      <c r="H22" s="28"/>
      <c r="I22" s="31">
        <f>I23+I25+I27+I36+I31</f>
        <v>10552</v>
      </c>
      <c r="J22" s="31">
        <f>J23+J25+J27+J36</f>
        <v>10640.1</v>
      </c>
      <c r="K22" s="32">
        <f>K23+K25+K27+K36</f>
        <v>10718.4</v>
      </c>
    </row>
    <row r="23" spans="1:11" ht="40.5">
      <c r="A23" s="21"/>
      <c r="B23" s="22"/>
      <c r="C23" s="34" t="s">
        <v>148</v>
      </c>
      <c r="D23" s="35" t="s">
        <v>15</v>
      </c>
      <c r="E23" s="36" t="s">
        <v>119</v>
      </c>
      <c r="F23" s="36" t="s">
        <v>124</v>
      </c>
      <c r="G23" s="36" t="s">
        <v>62</v>
      </c>
      <c r="H23" s="36"/>
      <c r="I23" s="37">
        <f>I24</f>
        <v>8651.8</v>
      </c>
      <c r="J23" s="37">
        <f>J24</f>
        <v>8852.8</v>
      </c>
      <c r="K23" s="38">
        <f>K24</f>
        <v>8852.8</v>
      </c>
    </row>
    <row r="24" spans="1:11" ht="60.75">
      <c r="A24" s="21"/>
      <c r="B24" s="22"/>
      <c r="C24" s="39" t="s">
        <v>219</v>
      </c>
      <c r="D24" s="40" t="s">
        <v>15</v>
      </c>
      <c r="E24" s="40" t="s">
        <v>119</v>
      </c>
      <c r="F24" s="40" t="s">
        <v>124</v>
      </c>
      <c r="G24" s="40" t="s">
        <v>62</v>
      </c>
      <c r="H24" s="40" t="s">
        <v>218</v>
      </c>
      <c r="I24" s="3">
        <f>8651.8</f>
        <v>8651.8</v>
      </c>
      <c r="J24" s="3">
        <v>8852.8</v>
      </c>
      <c r="K24" s="41">
        <v>8852.8</v>
      </c>
    </row>
    <row r="25" spans="1:11" ht="40.5">
      <c r="A25" s="21"/>
      <c r="B25" s="22"/>
      <c r="C25" s="42" t="s">
        <v>149</v>
      </c>
      <c r="D25" s="43" t="s">
        <v>15</v>
      </c>
      <c r="E25" s="44" t="s">
        <v>119</v>
      </c>
      <c r="F25" s="44" t="s">
        <v>124</v>
      </c>
      <c r="G25" s="44" t="s">
        <v>63</v>
      </c>
      <c r="H25" s="44"/>
      <c r="I25" s="45">
        <f>I26</f>
        <v>556.5</v>
      </c>
      <c r="J25" s="45">
        <f>J26</f>
        <v>571.2</v>
      </c>
      <c r="K25" s="46">
        <f>K26</f>
        <v>571.2</v>
      </c>
    </row>
    <row r="26" spans="1:11" ht="60.75">
      <c r="A26" s="21"/>
      <c r="B26" s="22"/>
      <c r="C26" s="39" t="s">
        <v>219</v>
      </c>
      <c r="D26" s="40" t="s">
        <v>15</v>
      </c>
      <c r="E26" s="40" t="s">
        <v>119</v>
      </c>
      <c r="F26" s="40" t="s">
        <v>124</v>
      </c>
      <c r="G26" s="40" t="s">
        <v>63</v>
      </c>
      <c r="H26" s="40" t="s">
        <v>218</v>
      </c>
      <c r="I26" s="3">
        <v>556.5</v>
      </c>
      <c r="J26" s="3">
        <v>571.2</v>
      </c>
      <c r="K26" s="41">
        <v>571.2</v>
      </c>
    </row>
    <row r="27" spans="1:13" ht="20.25">
      <c r="A27" s="21"/>
      <c r="B27" s="22"/>
      <c r="C27" s="34" t="s">
        <v>150</v>
      </c>
      <c r="D27" s="35" t="s">
        <v>15</v>
      </c>
      <c r="E27" s="36" t="s">
        <v>119</v>
      </c>
      <c r="F27" s="36" t="s">
        <v>124</v>
      </c>
      <c r="G27" s="36" t="s">
        <v>64</v>
      </c>
      <c r="H27" s="36"/>
      <c r="I27" s="47">
        <f>I28+I29+I30</f>
        <v>1215.1</v>
      </c>
      <c r="J27" s="47">
        <f>J28+J29+J30</f>
        <v>1212.6</v>
      </c>
      <c r="K27" s="48">
        <f>K28+K29+K30</f>
        <v>1290.8999999999999</v>
      </c>
      <c r="M27" s="2"/>
    </row>
    <row r="28" spans="1:11" ht="60.75">
      <c r="A28" s="21"/>
      <c r="B28" s="22"/>
      <c r="C28" s="49" t="s">
        <v>219</v>
      </c>
      <c r="D28" s="50" t="s">
        <v>15</v>
      </c>
      <c r="E28" s="50" t="s">
        <v>119</v>
      </c>
      <c r="F28" s="50" t="s">
        <v>124</v>
      </c>
      <c r="G28" s="50" t="s">
        <v>64</v>
      </c>
      <c r="H28" s="50" t="s">
        <v>218</v>
      </c>
      <c r="I28" s="51">
        <v>7.8</v>
      </c>
      <c r="J28" s="51">
        <v>7.8</v>
      </c>
      <c r="K28" s="52">
        <v>7.8</v>
      </c>
    </row>
    <row r="29" spans="1:11" ht="20.25">
      <c r="A29" s="21"/>
      <c r="B29" s="22"/>
      <c r="C29" s="53" t="s">
        <v>205</v>
      </c>
      <c r="D29" s="50" t="s">
        <v>15</v>
      </c>
      <c r="E29" s="50" t="s">
        <v>119</v>
      </c>
      <c r="F29" s="50" t="s">
        <v>124</v>
      </c>
      <c r="G29" s="50" t="s">
        <v>64</v>
      </c>
      <c r="H29" s="50" t="s">
        <v>206</v>
      </c>
      <c r="I29" s="51">
        <f>1112.8+14.4+80-50</f>
        <v>1157.2</v>
      </c>
      <c r="J29" s="51">
        <f>1203.2+0.1</f>
        <v>1203.3</v>
      </c>
      <c r="K29" s="52">
        <v>1281.6</v>
      </c>
    </row>
    <row r="30" spans="1:11" ht="29.25" customHeight="1">
      <c r="A30" s="21"/>
      <c r="B30" s="22"/>
      <c r="C30" s="53" t="s">
        <v>221</v>
      </c>
      <c r="D30" s="54" t="s">
        <v>15</v>
      </c>
      <c r="E30" s="50" t="s">
        <v>119</v>
      </c>
      <c r="F30" s="50" t="s">
        <v>124</v>
      </c>
      <c r="G30" s="50" t="s">
        <v>64</v>
      </c>
      <c r="H30" s="50" t="s">
        <v>220</v>
      </c>
      <c r="I30" s="3">
        <f>1.5-1.4+50</f>
        <v>50.1</v>
      </c>
      <c r="J30" s="3">
        <v>1.5</v>
      </c>
      <c r="K30" s="41">
        <v>1.5</v>
      </c>
    </row>
    <row r="31" spans="1:11" ht="60.75" customHeight="1">
      <c r="A31" s="21"/>
      <c r="B31" s="22"/>
      <c r="C31" s="42" t="s">
        <v>289</v>
      </c>
      <c r="D31" s="43" t="s">
        <v>15</v>
      </c>
      <c r="E31" s="44" t="s">
        <v>119</v>
      </c>
      <c r="F31" s="44" t="s">
        <v>124</v>
      </c>
      <c r="G31" s="44" t="s">
        <v>288</v>
      </c>
      <c r="H31" s="44"/>
      <c r="I31" s="45">
        <f>I32</f>
        <v>125.1</v>
      </c>
      <c r="J31" s="45">
        <f>J32</f>
        <v>0</v>
      </c>
      <c r="K31" s="46">
        <f>K32</f>
        <v>0</v>
      </c>
    </row>
    <row r="32" spans="1:11" ht="69.75" customHeight="1">
      <c r="A32" s="21"/>
      <c r="B32" s="22"/>
      <c r="C32" s="39" t="s">
        <v>219</v>
      </c>
      <c r="D32" s="40" t="s">
        <v>15</v>
      </c>
      <c r="E32" s="40" t="s">
        <v>119</v>
      </c>
      <c r="F32" s="40" t="s">
        <v>124</v>
      </c>
      <c r="G32" s="40" t="s">
        <v>288</v>
      </c>
      <c r="H32" s="40" t="s">
        <v>218</v>
      </c>
      <c r="I32" s="3">
        <v>125.1</v>
      </c>
      <c r="J32" s="3">
        <v>0</v>
      </c>
      <c r="K32" s="41">
        <v>0</v>
      </c>
    </row>
    <row r="33" spans="1:11" ht="20.25">
      <c r="A33" s="21"/>
      <c r="B33" s="22"/>
      <c r="C33" s="30" t="s">
        <v>45</v>
      </c>
      <c r="D33" s="55" t="s">
        <v>15</v>
      </c>
      <c r="E33" s="28" t="s">
        <v>119</v>
      </c>
      <c r="F33" s="28" t="s">
        <v>124</v>
      </c>
      <c r="G33" s="28" t="s">
        <v>65</v>
      </c>
      <c r="H33" s="28"/>
      <c r="I33" s="56">
        <f aca="true" t="shared" si="0" ref="I33:K34">I34</f>
        <v>942.4</v>
      </c>
      <c r="J33" s="56">
        <f t="shared" si="0"/>
        <v>1443.5</v>
      </c>
      <c r="K33" s="57">
        <f t="shared" si="0"/>
        <v>1443.5</v>
      </c>
    </row>
    <row r="34" spans="1:11" ht="40.5">
      <c r="A34" s="21"/>
      <c r="B34" s="22"/>
      <c r="C34" s="34" t="s">
        <v>148</v>
      </c>
      <c r="D34" s="58" t="s">
        <v>15</v>
      </c>
      <c r="E34" s="36" t="s">
        <v>119</v>
      </c>
      <c r="F34" s="36" t="s">
        <v>124</v>
      </c>
      <c r="G34" s="36" t="s">
        <v>66</v>
      </c>
      <c r="H34" s="36"/>
      <c r="I34" s="47">
        <f t="shared" si="0"/>
        <v>942.4</v>
      </c>
      <c r="J34" s="47">
        <f t="shared" si="0"/>
        <v>1443.5</v>
      </c>
      <c r="K34" s="48">
        <f t="shared" si="0"/>
        <v>1443.5</v>
      </c>
    </row>
    <row r="35" spans="1:11" ht="60.75">
      <c r="A35" s="21"/>
      <c r="B35" s="22"/>
      <c r="C35" s="39" t="s">
        <v>219</v>
      </c>
      <c r="D35" s="59" t="s">
        <v>15</v>
      </c>
      <c r="E35" s="40" t="s">
        <v>119</v>
      </c>
      <c r="F35" s="40" t="s">
        <v>124</v>
      </c>
      <c r="G35" s="40" t="s">
        <v>66</v>
      </c>
      <c r="H35" s="40" t="s">
        <v>218</v>
      </c>
      <c r="I35" s="3">
        <f>1414-471.6</f>
        <v>942.4</v>
      </c>
      <c r="J35" s="3">
        <v>1443.5</v>
      </c>
      <c r="K35" s="41">
        <v>1443.5</v>
      </c>
    </row>
    <row r="36" spans="1:11" ht="40.5">
      <c r="A36" s="21"/>
      <c r="B36" s="22"/>
      <c r="C36" s="60" t="s">
        <v>199</v>
      </c>
      <c r="D36" s="61" t="s">
        <v>15</v>
      </c>
      <c r="E36" s="62" t="s">
        <v>119</v>
      </c>
      <c r="F36" s="63" t="s">
        <v>124</v>
      </c>
      <c r="G36" s="63" t="s">
        <v>197</v>
      </c>
      <c r="H36" s="64"/>
      <c r="I36" s="29">
        <f aca="true" t="shared" si="1" ref="I36:K37">I37</f>
        <v>3.5</v>
      </c>
      <c r="J36" s="29">
        <f t="shared" si="1"/>
        <v>3.5</v>
      </c>
      <c r="K36" s="65">
        <f t="shared" si="1"/>
        <v>3.5</v>
      </c>
    </row>
    <row r="37" spans="1:11" ht="40.5">
      <c r="A37" s="21"/>
      <c r="B37" s="22"/>
      <c r="C37" s="66" t="s">
        <v>200</v>
      </c>
      <c r="D37" s="58" t="s">
        <v>15</v>
      </c>
      <c r="E37" s="67" t="s">
        <v>119</v>
      </c>
      <c r="F37" s="36" t="s">
        <v>124</v>
      </c>
      <c r="G37" s="36" t="s">
        <v>198</v>
      </c>
      <c r="H37" s="68"/>
      <c r="I37" s="37">
        <f t="shared" si="1"/>
        <v>3.5</v>
      </c>
      <c r="J37" s="37">
        <f t="shared" si="1"/>
        <v>3.5</v>
      </c>
      <c r="K37" s="38">
        <f t="shared" si="1"/>
        <v>3.5</v>
      </c>
    </row>
    <row r="38" spans="1:11" ht="20.25">
      <c r="A38" s="21"/>
      <c r="B38" s="22"/>
      <c r="C38" s="69" t="s">
        <v>205</v>
      </c>
      <c r="D38" s="59" t="s">
        <v>15</v>
      </c>
      <c r="E38" s="40" t="s">
        <v>119</v>
      </c>
      <c r="F38" s="40" t="s">
        <v>124</v>
      </c>
      <c r="G38" s="40" t="s">
        <v>198</v>
      </c>
      <c r="H38" s="40" t="s">
        <v>206</v>
      </c>
      <c r="I38" s="3">
        <v>3.5</v>
      </c>
      <c r="J38" s="3">
        <v>3.5</v>
      </c>
      <c r="K38" s="41">
        <v>3.5</v>
      </c>
    </row>
    <row r="39" spans="1:11" ht="20.25">
      <c r="A39" s="21"/>
      <c r="B39" s="22"/>
      <c r="C39" s="42" t="s">
        <v>46</v>
      </c>
      <c r="D39" s="58" t="s">
        <v>15</v>
      </c>
      <c r="E39" s="67" t="s">
        <v>119</v>
      </c>
      <c r="F39" s="36" t="s">
        <v>124</v>
      </c>
      <c r="G39" s="36" t="s">
        <v>69</v>
      </c>
      <c r="H39" s="70"/>
      <c r="I39" s="31">
        <f aca="true" t="shared" si="2" ref="I39:K41">I40</f>
        <v>120</v>
      </c>
      <c r="J39" s="31">
        <f t="shared" si="2"/>
        <v>0</v>
      </c>
      <c r="K39" s="32">
        <f t="shared" si="2"/>
        <v>0</v>
      </c>
    </row>
    <row r="40" spans="1:11" ht="20.25">
      <c r="A40" s="21"/>
      <c r="B40" s="22"/>
      <c r="C40" s="30" t="s">
        <v>47</v>
      </c>
      <c r="D40" s="58" t="s">
        <v>15</v>
      </c>
      <c r="E40" s="71" t="s">
        <v>119</v>
      </c>
      <c r="F40" s="28" t="s">
        <v>124</v>
      </c>
      <c r="G40" s="28" t="s">
        <v>68</v>
      </c>
      <c r="H40" s="72"/>
      <c r="I40" s="31">
        <f t="shared" si="2"/>
        <v>120</v>
      </c>
      <c r="J40" s="31">
        <f t="shared" si="2"/>
        <v>0</v>
      </c>
      <c r="K40" s="32">
        <f t="shared" si="2"/>
        <v>0</v>
      </c>
    </row>
    <row r="41" spans="1:11" ht="40.5">
      <c r="A41" s="21"/>
      <c r="B41" s="22"/>
      <c r="C41" s="73" t="s">
        <v>255</v>
      </c>
      <c r="D41" s="36" t="s">
        <v>15</v>
      </c>
      <c r="E41" s="36" t="s">
        <v>119</v>
      </c>
      <c r="F41" s="36" t="s">
        <v>124</v>
      </c>
      <c r="G41" s="36" t="s">
        <v>256</v>
      </c>
      <c r="H41" s="36"/>
      <c r="I41" s="37">
        <f t="shared" si="2"/>
        <v>120</v>
      </c>
      <c r="J41" s="37">
        <f t="shared" si="2"/>
        <v>0</v>
      </c>
      <c r="K41" s="37">
        <f t="shared" si="2"/>
        <v>0</v>
      </c>
    </row>
    <row r="42" spans="1:11" ht="20.25">
      <c r="A42" s="21"/>
      <c r="B42" s="22"/>
      <c r="C42" s="74" t="s">
        <v>223</v>
      </c>
      <c r="D42" s="40" t="s">
        <v>15</v>
      </c>
      <c r="E42" s="40" t="s">
        <v>119</v>
      </c>
      <c r="F42" s="40" t="s">
        <v>124</v>
      </c>
      <c r="G42" s="40" t="s">
        <v>256</v>
      </c>
      <c r="H42" s="40" t="s">
        <v>222</v>
      </c>
      <c r="I42" s="3">
        <v>120</v>
      </c>
      <c r="J42" s="3">
        <v>0</v>
      </c>
      <c r="K42" s="3">
        <v>0</v>
      </c>
    </row>
    <row r="43" spans="1:11" ht="40.5">
      <c r="A43" s="21"/>
      <c r="B43" s="22"/>
      <c r="C43" s="75" t="s">
        <v>145</v>
      </c>
      <c r="D43" s="58" t="s">
        <v>15</v>
      </c>
      <c r="E43" s="28" t="s">
        <v>119</v>
      </c>
      <c r="F43" s="28" t="s">
        <v>122</v>
      </c>
      <c r="G43" s="28"/>
      <c r="H43" s="28"/>
      <c r="I43" s="31">
        <f aca="true" t="shared" si="3" ref="I43:J46">I44</f>
        <v>229.1</v>
      </c>
      <c r="J43" s="31">
        <f t="shared" si="3"/>
        <v>0</v>
      </c>
      <c r="K43" s="32">
        <f>K44</f>
        <v>0</v>
      </c>
    </row>
    <row r="44" spans="1:11" ht="20.25">
      <c r="A44" s="21"/>
      <c r="B44" s="22"/>
      <c r="C44" s="42" t="s">
        <v>46</v>
      </c>
      <c r="D44" s="58" t="s">
        <v>15</v>
      </c>
      <c r="E44" s="67" t="s">
        <v>119</v>
      </c>
      <c r="F44" s="36" t="s">
        <v>122</v>
      </c>
      <c r="G44" s="36" t="s">
        <v>69</v>
      </c>
      <c r="H44" s="70"/>
      <c r="I44" s="31">
        <f t="shared" si="3"/>
        <v>229.1</v>
      </c>
      <c r="J44" s="31">
        <f t="shared" si="3"/>
        <v>0</v>
      </c>
      <c r="K44" s="32">
        <f>K45</f>
        <v>0</v>
      </c>
    </row>
    <row r="45" spans="1:11" ht="20.25">
      <c r="A45" s="21"/>
      <c r="B45" s="22"/>
      <c r="C45" s="30" t="s">
        <v>47</v>
      </c>
      <c r="D45" s="58" t="s">
        <v>15</v>
      </c>
      <c r="E45" s="71" t="s">
        <v>119</v>
      </c>
      <c r="F45" s="28" t="s">
        <v>122</v>
      </c>
      <c r="G45" s="28" t="s">
        <v>68</v>
      </c>
      <c r="H45" s="72"/>
      <c r="I45" s="31">
        <f t="shared" si="3"/>
        <v>229.1</v>
      </c>
      <c r="J45" s="31">
        <f t="shared" si="3"/>
        <v>0</v>
      </c>
      <c r="K45" s="32">
        <f>K46</f>
        <v>0</v>
      </c>
    </row>
    <row r="46" spans="1:11" ht="40.5">
      <c r="A46" s="21"/>
      <c r="B46" s="22"/>
      <c r="C46" s="34" t="s">
        <v>161</v>
      </c>
      <c r="D46" s="58" t="s">
        <v>15</v>
      </c>
      <c r="E46" s="36" t="s">
        <v>119</v>
      </c>
      <c r="F46" s="36" t="s">
        <v>122</v>
      </c>
      <c r="G46" s="36" t="s">
        <v>70</v>
      </c>
      <c r="H46" s="36"/>
      <c r="I46" s="37">
        <f t="shared" si="3"/>
        <v>229.1</v>
      </c>
      <c r="J46" s="37">
        <f t="shared" si="3"/>
        <v>0</v>
      </c>
      <c r="K46" s="38">
        <f>K47</f>
        <v>0</v>
      </c>
    </row>
    <row r="47" spans="1:11" ht="20.25">
      <c r="A47" s="21"/>
      <c r="B47" s="22"/>
      <c r="C47" s="39" t="s">
        <v>223</v>
      </c>
      <c r="D47" s="59" t="s">
        <v>15</v>
      </c>
      <c r="E47" s="40" t="s">
        <v>119</v>
      </c>
      <c r="F47" s="40" t="s">
        <v>122</v>
      </c>
      <c r="G47" s="40" t="s">
        <v>70</v>
      </c>
      <c r="H47" s="40" t="s">
        <v>222</v>
      </c>
      <c r="I47" s="3">
        <v>229.1</v>
      </c>
      <c r="J47" s="3">
        <v>0</v>
      </c>
      <c r="K47" s="41">
        <v>0</v>
      </c>
    </row>
    <row r="48" spans="1:11" ht="20.25">
      <c r="A48" s="21"/>
      <c r="B48" s="22"/>
      <c r="C48" s="30" t="s">
        <v>19</v>
      </c>
      <c r="D48" s="28" t="s">
        <v>15</v>
      </c>
      <c r="E48" s="28" t="s">
        <v>119</v>
      </c>
      <c r="F48" s="28" t="s">
        <v>123</v>
      </c>
      <c r="G48" s="28"/>
      <c r="H48" s="28"/>
      <c r="I48" s="31">
        <f aca="true" t="shared" si="4" ref="I48:J51">I49</f>
        <v>250</v>
      </c>
      <c r="J48" s="31">
        <f t="shared" si="4"/>
        <v>0</v>
      </c>
      <c r="K48" s="32">
        <f>K49</f>
        <v>0</v>
      </c>
    </row>
    <row r="49" spans="1:11" ht="20.25">
      <c r="A49" s="21"/>
      <c r="B49" s="22"/>
      <c r="C49" s="42" t="s">
        <v>46</v>
      </c>
      <c r="D49" s="28" t="s">
        <v>15</v>
      </c>
      <c r="E49" s="28" t="s">
        <v>119</v>
      </c>
      <c r="F49" s="28" t="s">
        <v>123</v>
      </c>
      <c r="G49" s="28" t="s">
        <v>67</v>
      </c>
      <c r="H49" s="28"/>
      <c r="I49" s="31">
        <f t="shared" si="4"/>
        <v>250</v>
      </c>
      <c r="J49" s="31">
        <f t="shared" si="4"/>
        <v>0</v>
      </c>
      <c r="K49" s="32">
        <f>K50</f>
        <v>0</v>
      </c>
    </row>
    <row r="50" spans="1:11" ht="20.25">
      <c r="A50" s="21"/>
      <c r="B50" s="22"/>
      <c r="C50" s="30" t="s">
        <v>47</v>
      </c>
      <c r="D50" s="44" t="s">
        <v>15</v>
      </c>
      <c r="E50" s="28" t="s">
        <v>119</v>
      </c>
      <c r="F50" s="28" t="s">
        <v>123</v>
      </c>
      <c r="G50" s="28" t="s">
        <v>68</v>
      </c>
      <c r="H50" s="28" t="s">
        <v>16</v>
      </c>
      <c r="I50" s="31">
        <f t="shared" si="4"/>
        <v>250</v>
      </c>
      <c r="J50" s="31">
        <f t="shared" si="4"/>
        <v>0</v>
      </c>
      <c r="K50" s="32">
        <f>K51</f>
        <v>0</v>
      </c>
    </row>
    <row r="51" spans="1:11" ht="20.25">
      <c r="A51" s="21"/>
      <c r="B51" s="22"/>
      <c r="C51" s="34" t="s">
        <v>85</v>
      </c>
      <c r="D51" s="58" t="s">
        <v>15</v>
      </c>
      <c r="E51" s="36" t="s">
        <v>119</v>
      </c>
      <c r="F51" s="36" t="s">
        <v>123</v>
      </c>
      <c r="G51" s="36" t="s">
        <v>71</v>
      </c>
      <c r="H51" s="36"/>
      <c r="I51" s="37">
        <f t="shared" si="4"/>
        <v>250</v>
      </c>
      <c r="J51" s="37">
        <f t="shared" si="4"/>
        <v>0</v>
      </c>
      <c r="K51" s="38">
        <f>K52</f>
        <v>0</v>
      </c>
    </row>
    <row r="52" spans="1:11" ht="20.25">
      <c r="A52" s="21"/>
      <c r="B52" s="22"/>
      <c r="C52" s="39" t="s">
        <v>221</v>
      </c>
      <c r="D52" s="59" t="s">
        <v>15</v>
      </c>
      <c r="E52" s="40" t="s">
        <v>119</v>
      </c>
      <c r="F52" s="40" t="s">
        <v>123</v>
      </c>
      <c r="G52" s="40" t="s">
        <v>71</v>
      </c>
      <c r="H52" s="40" t="s">
        <v>220</v>
      </c>
      <c r="I52" s="3">
        <v>250</v>
      </c>
      <c r="J52" s="3">
        <v>0</v>
      </c>
      <c r="K52" s="41">
        <v>0</v>
      </c>
    </row>
    <row r="53" spans="1:11" ht="20.25">
      <c r="A53" s="21"/>
      <c r="B53" s="22"/>
      <c r="C53" s="30" t="s">
        <v>20</v>
      </c>
      <c r="D53" s="28" t="s">
        <v>15</v>
      </c>
      <c r="E53" s="28" t="s">
        <v>119</v>
      </c>
      <c r="F53" s="28" t="s">
        <v>121</v>
      </c>
      <c r="G53" s="28"/>
      <c r="H53" s="28"/>
      <c r="I53" s="31">
        <f aca="true" t="shared" si="5" ref="I53:K54">I54</f>
        <v>599.5</v>
      </c>
      <c r="J53" s="31">
        <f t="shared" si="5"/>
        <v>461.5</v>
      </c>
      <c r="K53" s="32">
        <f t="shared" si="5"/>
        <v>461.5</v>
      </c>
    </row>
    <row r="54" spans="1:11" ht="19.5" customHeight="1">
      <c r="A54" s="21"/>
      <c r="B54" s="22"/>
      <c r="C54" s="42" t="s">
        <v>46</v>
      </c>
      <c r="D54" s="28" t="s">
        <v>15</v>
      </c>
      <c r="E54" s="28" t="s">
        <v>119</v>
      </c>
      <c r="F54" s="28" t="s">
        <v>121</v>
      </c>
      <c r="G54" s="28" t="s">
        <v>67</v>
      </c>
      <c r="H54" s="28"/>
      <c r="I54" s="76">
        <f t="shared" si="5"/>
        <v>599.5</v>
      </c>
      <c r="J54" s="76">
        <f t="shared" si="5"/>
        <v>461.5</v>
      </c>
      <c r="K54" s="77">
        <f t="shared" si="5"/>
        <v>461.5</v>
      </c>
    </row>
    <row r="55" spans="1:11" ht="24.75" customHeight="1">
      <c r="A55" s="21"/>
      <c r="B55" s="22"/>
      <c r="C55" s="30" t="s">
        <v>47</v>
      </c>
      <c r="D55" s="28" t="s">
        <v>15</v>
      </c>
      <c r="E55" s="28" t="s">
        <v>119</v>
      </c>
      <c r="F55" s="28" t="s">
        <v>121</v>
      </c>
      <c r="G55" s="28" t="s">
        <v>68</v>
      </c>
      <c r="H55" s="28"/>
      <c r="I55" s="76">
        <f>I56+I60+I62+I67+I69+I64+I58</f>
        <v>599.5</v>
      </c>
      <c r="J55" s="76">
        <f>J56+J60+J62+J67+J69+J64+J58</f>
        <v>461.5</v>
      </c>
      <c r="K55" s="76">
        <f>K56+K60+K62+K67+K69+K64+K58</f>
        <v>461.5</v>
      </c>
    </row>
    <row r="56" spans="1:11" ht="41.25" customHeight="1">
      <c r="A56" s="21"/>
      <c r="B56" s="22"/>
      <c r="C56" s="34" t="s">
        <v>86</v>
      </c>
      <c r="D56" s="44" t="s">
        <v>15</v>
      </c>
      <c r="E56" s="36" t="s">
        <v>119</v>
      </c>
      <c r="F56" s="36" t="s">
        <v>121</v>
      </c>
      <c r="G56" s="36" t="s">
        <v>72</v>
      </c>
      <c r="H56" s="68"/>
      <c r="I56" s="78">
        <f>I57</f>
        <v>11.5</v>
      </c>
      <c r="J56" s="78">
        <f>J57</f>
        <v>11.5</v>
      </c>
      <c r="K56" s="79">
        <f>K57</f>
        <v>11.5</v>
      </c>
    </row>
    <row r="57" spans="1:11" ht="30" customHeight="1">
      <c r="A57" s="21"/>
      <c r="B57" s="22"/>
      <c r="C57" s="69" t="s">
        <v>225</v>
      </c>
      <c r="D57" s="40" t="s">
        <v>15</v>
      </c>
      <c r="E57" s="40" t="s">
        <v>119</v>
      </c>
      <c r="F57" s="40" t="s">
        <v>121</v>
      </c>
      <c r="G57" s="40" t="s">
        <v>72</v>
      </c>
      <c r="H57" s="40" t="s">
        <v>224</v>
      </c>
      <c r="I57" s="3">
        <v>11.5</v>
      </c>
      <c r="J57" s="3">
        <v>11.5</v>
      </c>
      <c r="K57" s="41">
        <v>11.5</v>
      </c>
    </row>
    <row r="58" spans="1:11" ht="46.5" customHeight="1">
      <c r="A58" s="21"/>
      <c r="B58" s="22"/>
      <c r="C58" s="80" t="s">
        <v>273</v>
      </c>
      <c r="D58" s="35" t="s">
        <v>15</v>
      </c>
      <c r="E58" s="35" t="s">
        <v>119</v>
      </c>
      <c r="F58" s="35" t="s">
        <v>121</v>
      </c>
      <c r="G58" s="35" t="s">
        <v>274</v>
      </c>
      <c r="H58" s="81"/>
      <c r="I58" s="82">
        <f>I59</f>
        <v>10.3</v>
      </c>
      <c r="J58" s="82">
        <f>J59</f>
        <v>0</v>
      </c>
      <c r="K58" s="82">
        <f>K59</f>
        <v>0</v>
      </c>
    </row>
    <row r="59" spans="1:11" ht="30" customHeight="1">
      <c r="A59" s="21"/>
      <c r="B59" s="22"/>
      <c r="C59" s="83" t="s">
        <v>221</v>
      </c>
      <c r="D59" s="54" t="s">
        <v>15</v>
      </c>
      <c r="E59" s="54" t="s">
        <v>119</v>
      </c>
      <c r="F59" s="54" t="s">
        <v>121</v>
      </c>
      <c r="G59" s="54" t="s">
        <v>274</v>
      </c>
      <c r="H59" s="54" t="s">
        <v>220</v>
      </c>
      <c r="I59" s="3">
        <v>10.3</v>
      </c>
      <c r="J59" s="3">
        <v>0</v>
      </c>
      <c r="K59" s="41">
        <v>0</v>
      </c>
    </row>
    <row r="60" spans="1:11" ht="20.25">
      <c r="A60" s="21"/>
      <c r="B60" s="22"/>
      <c r="C60" s="84" t="s">
        <v>87</v>
      </c>
      <c r="D60" s="33" t="s">
        <v>15</v>
      </c>
      <c r="E60" s="33" t="s">
        <v>119</v>
      </c>
      <c r="F60" s="33" t="s">
        <v>121</v>
      </c>
      <c r="G60" s="33" t="s">
        <v>73</v>
      </c>
      <c r="H60" s="33"/>
      <c r="I60" s="85">
        <f>I61</f>
        <v>129.7</v>
      </c>
      <c r="J60" s="85">
        <f>J61</f>
        <v>140</v>
      </c>
      <c r="K60" s="86">
        <f>K61</f>
        <v>140</v>
      </c>
    </row>
    <row r="61" spans="1:11" ht="20.25">
      <c r="A61" s="21"/>
      <c r="B61" s="22"/>
      <c r="C61" s="53" t="s">
        <v>205</v>
      </c>
      <c r="D61" s="50" t="s">
        <v>15</v>
      </c>
      <c r="E61" s="50" t="s">
        <v>119</v>
      </c>
      <c r="F61" s="50" t="s">
        <v>121</v>
      </c>
      <c r="G61" s="50" t="s">
        <v>73</v>
      </c>
      <c r="H61" s="50" t="s">
        <v>206</v>
      </c>
      <c r="I61" s="51">
        <f>140-10.3</f>
        <v>129.7</v>
      </c>
      <c r="J61" s="51">
        <v>140</v>
      </c>
      <c r="K61" s="52">
        <v>140</v>
      </c>
    </row>
    <row r="62" spans="1:11" ht="40.5">
      <c r="A62" s="21"/>
      <c r="B62" s="22"/>
      <c r="C62" s="34" t="s">
        <v>170</v>
      </c>
      <c r="D62" s="36" t="s">
        <v>15</v>
      </c>
      <c r="E62" s="36" t="s">
        <v>119</v>
      </c>
      <c r="F62" s="36" t="s">
        <v>121</v>
      </c>
      <c r="G62" s="36" t="s">
        <v>169</v>
      </c>
      <c r="H62" s="36"/>
      <c r="I62" s="37">
        <f>I63</f>
        <v>100</v>
      </c>
      <c r="J62" s="37">
        <f>J63</f>
        <v>100</v>
      </c>
      <c r="K62" s="38">
        <f>K63</f>
        <v>100</v>
      </c>
    </row>
    <row r="63" spans="1:11" ht="20.25">
      <c r="A63" s="21"/>
      <c r="B63" s="22"/>
      <c r="C63" s="69" t="s">
        <v>205</v>
      </c>
      <c r="D63" s="59" t="s">
        <v>15</v>
      </c>
      <c r="E63" s="40" t="s">
        <v>119</v>
      </c>
      <c r="F63" s="40" t="s">
        <v>121</v>
      </c>
      <c r="G63" s="40" t="s">
        <v>169</v>
      </c>
      <c r="H63" s="40" t="s">
        <v>206</v>
      </c>
      <c r="I63" s="3">
        <v>100</v>
      </c>
      <c r="J63" s="3">
        <v>100</v>
      </c>
      <c r="K63" s="41">
        <v>100</v>
      </c>
    </row>
    <row r="64" spans="1:11" ht="60.75">
      <c r="A64" s="21"/>
      <c r="B64" s="22"/>
      <c r="C64" s="87" t="s">
        <v>226</v>
      </c>
      <c r="D64" s="43" t="s">
        <v>15</v>
      </c>
      <c r="E64" s="88" t="s">
        <v>119</v>
      </c>
      <c r="F64" s="88" t="s">
        <v>121</v>
      </c>
      <c r="G64" s="88" t="s">
        <v>227</v>
      </c>
      <c r="H64" s="89"/>
      <c r="I64" s="90">
        <f>I65+I66</f>
        <v>110</v>
      </c>
      <c r="J64" s="90">
        <f>J65</f>
        <v>110</v>
      </c>
      <c r="K64" s="91">
        <f>K65</f>
        <v>110</v>
      </c>
    </row>
    <row r="65" spans="1:11" ht="20.25">
      <c r="A65" s="21"/>
      <c r="B65" s="22"/>
      <c r="C65" s="53" t="s">
        <v>205</v>
      </c>
      <c r="D65" s="50" t="s">
        <v>15</v>
      </c>
      <c r="E65" s="50" t="s">
        <v>119</v>
      </c>
      <c r="F65" s="50" t="s">
        <v>121</v>
      </c>
      <c r="G65" s="50" t="s">
        <v>227</v>
      </c>
      <c r="H65" s="50" t="s">
        <v>206</v>
      </c>
      <c r="I65" s="51">
        <v>110</v>
      </c>
      <c r="J65" s="51">
        <v>110</v>
      </c>
      <c r="K65" s="52">
        <v>110</v>
      </c>
    </row>
    <row r="66" spans="1:11" ht="20.25">
      <c r="A66" s="21"/>
      <c r="B66" s="22"/>
      <c r="C66" s="92" t="s">
        <v>221</v>
      </c>
      <c r="D66" s="40" t="s">
        <v>15</v>
      </c>
      <c r="E66" s="40" t="s">
        <v>119</v>
      </c>
      <c r="F66" s="40" t="s">
        <v>121</v>
      </c>
      <c r="G66" s="40" t="s">
        <v>227</v>
      </c>
      <c r="H66" s="40" t="s">
        <v>220</v>
      </c>
      <c r="I66" s="3">
        <f>77.1-77.1</f>
        <v>0</v>
      </c>
      <c r="J66" s="3">
        <v>0</v>
      </c>
      <c r="K66" s="41">
        <v>0</v>
      </c>
    </row>
    <row r="67" spans="1:11" ht="52.5" customHeight="1">
      <c r="A67" s="21"/>
      <c r="B67" s="22"/>
      <c r="C67" s="34" t="s">
        <v>201</v>
      </c>
      <c r="D67" s="36" t="s">
        <v>15</v>
      </c>
      <c r="E67" s="67" t="s">
        <v>119</v>
      </c>
      <c r="F67" s="36" t="s">
        <v>121</v>
      </c>
      <c r="G67" s="36" t="s">
        <v>74</v>
      </c>
      <c r="H67" s="68"/>
      <c r="I67" s="47">
        <f>I68</f>
        <v>100</v>
      </c>
      <c r="J67" s="47">
        <f>J68</f>
        <v>100</v>
      </c>
      <c r="K67" s="48">
        <f>K68</f>
        <v>100</v>
      </c>
    </row>
    <row r="68" spans="1:11" ht="20.25">
      <c r="A68" s="21"/>
      <c r="B68" s="22"/>
      <c r="C68" s="53" t="s">
        <v>205</v>
      </c>
      <c r="D68" s="64" t="s">
        <v>15</v>
      </c>
      <c r="E68" s="40" t="s">
        <v>119</v>
      </c>
      <c r="F68" s="40" t="s">
        <v>121</v>
      </c>
      <c r="G68" s="40" t="s">
        <v>74</v>
      </c>
      <c r="H68" s="40" t="s">
        <v>206</v>
      </c>
      <c r="I68" s="3">
        <v>100</v>
      </c>
      <c r="J68" s="3">
        <v>100</v>
      </c>
      <c r="K68" s="41">
        <v>100</v>
      </c>
    </row>
    <row r="69" spans="1:11" ht="45" customHeight="1">
      <c r="A69" s="21"/>
      <c r="B69" s="22"/>
      <c r="C69" s="34" t="s">
        <v>88</v>
      </c>
      <c r="D69" s="36" t="s">
        <v>15</v>
      </c>
      <c r="E69" s="36" t="s">
        <v>119</v>
      </c>
      <c r="F69" s="36" t="s">
        <v>121</v>
      </c>
      <c r="G69" s="36" t="s">
        <v>75</v>
      </c>
      <c r="H69" s="36"/>
      <c r="I69" s="37">
        <f>I70</f>
        <v>138</v>
      </c>
      <c r="J69" s="37">
        <f>J70</f>
        <v>0</v>
      </c>
      <c r="K69" s="38">
        <f>K70</f>
        <v>0</v>
      </c>
    </row>
    <row r="70" spans="1:11" ht="20.25">
      <c r="A70" s="21"/>
      <c r="B70" s="22"/>
      <c r="C70" s="39" t="s">
        <v>223</v>
      </c>
      <c r="D70" s="64" t="s">
        <v>15</v>
      </c>
      <c r="E70" s="40" t="s">
        <v>119</v>
      </c>
      <c r="F70" s="40" t="s">
        <v>121</v>
      </c>
      <c r="G70" s="40" t="s">
        <v>75</v>
      </c>
      <c r="H70" s="40" t="s">
        <v>222</v>
      </c>
      <c r="I70" s="3">
        <v>138</v>
      </c>
      <c r="J70" s="3">
        <v>0</v>
      </c>
      <c r="K70" s="41">
        <v>0</v>
      </c>
    </row>
    <row r="71" spans="1:11" ht="20.25">
      <c r="A71" s="21"/>
      <c r="B71" s="22"/>
      <c r="C71" s="93" t="s">
        <v>21</v>
      </c>
      <c r="D71" s="28" t="s">
        <v>15</v>
      </c>
      <c r="E71" s="94" t="s">
        <v>120</v>
      </c>
      <c r="F71" s="94"/>
      <c r="G71" s="94"/>
      <c r="H71" s="94"/>
      <c r="I71" s="95">
        <f aca="true" t="shared" si="6" ref="I71:J74">I72</f>
        <v>297.4</v>
      </c>
      <c r="J71" s="95">
        <f t="shared" si="6"/>
        <v>297.4</v>
      </c>
      <c r="K71" s="96">
        <f>K72</f>
        <v>297.4</v>
      </c>
    </row>
    <row r="72" spans="1:11" ht="20.25">
      <c r="A72" s="21"/>
      <c r="B72" s="22"/>
      <c r="C72" s="97" t="s">
        <v>22</v>
      </c>
      <c r="D72" s="28" t="s">
        <v>15</v>
      </c>
      <c r="E72" s="94" t="s">
        <v>120</v>
      </c>
      <c r="F72" s="98" t="s">
        <v>125</v>
      </c>
      <c r="G72" s="94"/>
      <c r="H72" s="94"/>
      <c r="I72" s="31">
        <f t="shared" si="6"/>
        <v>297.4</v>
      </c>
      <c r="J72" s="31">
        <f t="shared" si="6"/>
        <v>297.4</v>
      </c>
      <c r="K72" s="32">
        <f>K73</f>
        <v>297.4</v>
      </c>
    </row>
    <row r="73" spans="1:11" ht="20.25">
      <c r="A73" s="21"/>
      <c r="B73" s="22"/>
      <c r="C73" s="97" t="s">
        <v>46</v>
      </c>
      <c r="D73" s="28" t="s">
        <v>15</v>
      </c>
      <c r="E73" s="94" t="s">
        <v>120</v>
      </c>
      <c r="F73" s="98" t="s">
        <v>125</v>
      </c>
      <c r="G73" s="98" t="s">
        <v>67</v>
      </c>
      <c r="H73" s="94"/>
      <c r="I73" s="31">
        <f t="shared" si="6"/>
        <v>297.4</v>
      </c>
      <c r="J73" s="31">
        <f t="shared" si="6"/>
        <v>297.4</v>
      </c>
      <c r="K73" s="32">
        <f>K74</f>
        <v>297.4</v>
      </c>
    </row>
    <row r="74" spans="1:11" ht="20.25">
      <c r="A74" s="21"/>
      <c r="B74" s="22"/>
      <c r="C74" s="97" t="s">
        <v>47</v>
      </c>
      <c r="D74" s="28" t="s">
        <v>15</v>
      </c>
      <c r="E74" s="94" t="s">
        <v>120</v>
      </c>
      <c r="F74" s="98" t="s">
        <v>125</v>
      </c>
      <c r="G74" s="98" t="s">
        <v>68</v>
      </c>
      <c r="H74" s="99"/>
      <c r="I74" s="85">
        <f t="shared" si="6"/>
        <v>297.4</v>
      </c>
      <c r="J74" s="85">
        <f t="shared" si="6"/>
        <v>297.4</v>
      </c>
      <c r="K74" s="86">
        <f>K75</f>
        <v>297.4</v>
      </c>
    </row>
    <row r="75" spans="1:11" ht="40.5">
      <c r="A75" s="21"/>
      <c r="B75" s="22"/>
      <c r="C75" s="97" t="s">
        <v>202</v>
      </c>
      <c r="D75" s="28" t="s">
        <v>15</v>
      </c>
      <c r="E75" s="94" t="s">
        <v>120</v>
      </c>
      <c r="F75" s="98" t="s">
        <v>125</v>
      </c>
      <c r="G75" s="98" t="s">
        <v>76</v>
      </c>
      <c r="H75" s="99"/>
      <c r="I75" s="100">
        <f>I76+I77</f>
        <v>297.4</v>
      </c>
      <c r="J75" s="100">
        <f>J76+J77</f>
        <v>297.4</v>
      </c>
      <c r="K75" s="101">
        <f>K76+K77</f>
        <v>297.4</v>
      </c>
    </row>
    <row r="76" spans="1:11" ht="68.25" customHeight="1">
      <c r="A76" s="21"/>
      <c r="B76" s="22"/>
      <c r="C76" s="49" t="s">
        <v>219</v>
      </c>
      <c r="D76" s="68" t="s">
        <v>15</v>
      </c>
      <c r="E76" s="81" t="s">
        <v>120</v>
      </c>
      <c r="F76" s="81" t="s">
        <v>125</v>
      </c>
      <c r="G76" s="81" t="s">
        <v>76</v>
      </c>
      <c r="H76" s="81" t="s">
        <v>218</v>
      </c>
      <c r="I76" s="102">
        <v>254.7</v>
      </c>
      <c r="J76" s="102">
        <v>254.7</v>
      </c>
      <c r="K76" s="103">
        <v>254.7</v>
      </c>
    </row>
    <row r="77" spans="1:11" ht="20.25">
      <c r="A77" s="21"/>
      <c r="B77" s="22"/>
      <c r="C77" s="53" t="s">
        <v>205</v>
      </c>
      <c r="D77" s="40" t="s">
        <v>15</v>
      </c>
      <c r="E77" s="59" t="s">
        <v>120</v>
      </c>
      <c r="F77" s="59" t="s">
        <v>125</v>
      </c>
      <c r="G77" s="59" t="s">
        <v>76</v>
      </c>
      <c r="H77" s="59" t="s">
        <v>206</v>
      </c>
      <c r="I77" s="3">
        <f>16.9+25.8</f>
        <v>42.7</v>
      </c>
      <c r="J77" s="3">
        <f>31.1+11.6</f>
        <v>42.7</v>
      </c>
      <c r="K77" s="41">
        <v>42.7</v>
      </c>
    </row>
    <row r="78" spans="1:11" ht="28.5" customHeight="1">
      <c r="A78" s="21"/>
      <c r="B78" s="22"/>
      <c r="C78" s="104" t="s">
        <v>23</v>
      </c>
      <c r="D78" s="28" t="s">
        <v>15</v>
      </c>
      <c r="E78" s="58" t="s">
        <v>125</v>
      </c>
      <c r="F78" s="58"/>
      <c r="G78" s="58" t="s">
        <v>16</v>
      </c>
      <c r="H78" s="58" t="s">
        <v>16</v>
      </c>
      <c r="I78" s="82">
        <f>I79</f>
        <v>356.09999999999997</v>
      </c>
      <c r="J78" s="82">
        <f>J79</f>
        <v>356.09999999999997</v>
      </c>
      <c r="K78" s="105">
        <f>K79</f>
        <v>366.09999999999997</v>
      </c>
    </row>
    <row r="79" spans="1:11" ht="44.25" customHeight="1">
      <c r="A79" s="21"/>
      <c r="B79" s="22"/>
      <c r="C79" s="30" t="s">
        <v>242</v>
      </c>
      <c r="D79" s="61" t="s">
        <v>15</v>
      </c>
      <c r="E79" s="67" t="s">
        <v>125</v>
      </c>
      <c r="F79" s="36" t="s">
        <v>127</v>
      </c>
      <c r="G79" s="67"/>
      <c r="H79" s="67"/>
      <c r="I79" s="106">
        <f>I80+I89</f>
        <v>356.09999999999997</v>
      </c>
      <c r="J79" s="106">
        <f>J80+J89</f>
        <v>356.09999999999997</v>
      </c>
      <c r="K79" s="106">
        <f>K80+K89</f>
        <v>366.09999999999997</v>
      </c>
    </row>
    <row r="80" spans="1:11" ht="60.75">
      <c r="A80" s="21"/>
      <c r="B80" s="22"/>
      <c r="C80" s="97" t="s">
        <v>135</v>
      </c>
      <c r="D80" s="55" t="s">
        <v>15</v>
      </c>
      <c r="E80" s="94" t="s">
        <v>125</v>
      </c>
      <c r="F80" s="98" t="s">
        <v>127</v>
      </c>
      <c r="G80" s="98" t="s">
        <v>132</v>
      </c>
      <c r="H80" s="94"/>
      <c r="I80" s="107">
        <f>I81+I85</f>
        <v>346.09999999999997</v>
      </c>
      <c r="J80" s="107">
        <f>J81+J85</f>
        <v>346.09999999999997</v>
      </c>
      <c r="K80" s="107">
        <f>K81+K85</f>
        <v>346.09999999999997</v>
      </c>
    </row>
    <row r="81" spans="1:11" ht="40.5" customHeight="1">
      <c r="A81" s="21"/>
      <c r="B81" s="22"/>
      <c r="C81" s="97" t="s">
        <v>141</v>
      </c>
      <c r="D81" s="55" t="s">
        <v>15</v>
      </c>
      <c r="E81" s="94" t="s">
        <v>125</v>
      </c>
      <c r="F81" s="98" t="s">
        <v>127</v>
      </c>
      <c r="G81" s="98" t="s">
        <v>139</v>
      </c>
      <c r="H81" s="99"/>
      <c r="I81" s="107">
        <f>I82</f>
        <v>302.7</v>
      </c>
      <c r="J81" s="107">
        <f>J82</f>
        <v>302.7</v>
      </c>
      <c r="K81" s="107">
        <f>K82</f>
        <v>302.7</v>
      </c>
    </row>
    <row r="82" spans="1:11" ht="35.25" customHeight="1">
      <c r="A82" s="21"/>
      <c r="B82" s="22"/>
      <c r="C82" s="97" t="s">
        <v>142</v>
      </c>
      <c r="D82" s="55" t="s">
        <v>15</v>
      </c>
      <c r="E82" s="94" t="s">
        <v>125</v>
      </c>
      <c r="F82" s="98" t="s">
        <v>127</v>
      </c>
      <c r="G82" s="98" t="s">
        <v>140</v>
      </c>
      <c r="H82" s="99"/>
      <c r="I82" s="107">
        <f aca="true" t="shared" si="7" ref="I82:K83">I83</f>
        <v>302.7</v>
      </c>
      <c r="J82" s="107">
        <f t="shared" si="7"/>
        <v>302.7</v>
      </c>
      <c r="K82" s="108">
        <f t="shared" si="7"/>
        <v>302.7</v>
      </c>
    </row>
    <row r="83" spans="1:11" ht="20.25">
      <c r="A83" s="21"/>
      <c r="B83" s="22"/>
      <c r="C83" s="34" t="s">
        <v>144</v>
      </c>
      <c r="D83" s="36" t="s">
        <v>15</v>
      </c>
      <c r="E83" s="67" t="s">
        <v>125</v>
      </c>
      <c r="F83" s="36" t="s">
        <v>127</v>
      </c>
      <c r="G83" s="36" t="s">
        <v>143</v>
      </c>
      <c r="H83" s="68"/>
      <c r="I83" s="47">
        <f t="shared" si="7"/>
        <v>302.7</v>
      </c>
      <c r="J83" s="47">
        <f t="shared" si="7"/>
        <v>302.7</v>
      </c>
      <c r="K83" s="48">
        <f t="shared" si="7"/>
        <v>302.7</v>
      </c>
    </row>
    <row r="84" spans="1:11" ht="20.25">
      <c r="A84" s="21"/>
      <c r="B84" s="22"/>
      <c r="C84" s="53" t="s">
        <v>205</v>
      </c>
      <c r="D84" s="64" t="s">
        <v>15</v>
      </c>
      <c r="E84" s="40" t="s">
        <v>125</v>
      </c>
      <c r="F84" s="40" t="s">
        <v>127</v>
      </c>
      <c r="G84" s="40" t="s">
        <v>143</v>
      </c>
      <c r="H84" s="40" t="s">
        <v>206</v>
      </c>
      <c r="I84" s="3">
        <v>302.7</v>
      </c>
      <c r="J84" s="3">
        <v>302.7</v>
      </c>
      <c r="K84" s="41">
        <v>302.7</v>
      </c>
    </row>
    <row r="85" spans="1:11" ht="60.75">
      <c r="A85" s="21"/>
      <c r="B85" s="22"/>
      <c r="C85" s="97" t="s">
        <v>136</v>
      </c>
      <c r="D85" s="55" t="s">
        <v>15</v>
      </c>
      <c r="E85" s="94" t="s">
        <v>125</v>
      </c>
      <c r="F85" s="98" t="s">
        <v>127</v>
      </c>
      <c r="G85" s="98" t="s">
        <v>133</v>
      </c>
      <c r="H85" s="99"/>
      <c r="I85" s="107">
        <f aca="true" t="shared" si="8" ref="I85:K87">I86</f>
        <v>43.4</v>
      </c>
      <c r="J85" s="107">
        <f t="shared" si="8"/>
        <v>43.4</v>
      </c>
      <c r="K85" s="108">
        <f t="shared" si="8"/>
        <v>43.4</v>
      </c>
    </row>
    <row r="86" spans="1:11" ht="30.75" customHeight="1">
      <c r="A86" s="21"/>
      <c r="B86" s="22"/>
      <c r="C86" s="97" t="s">
        <v>137</v>
      </c>
      <c r="D86" s="55" t="s">
        <v>15</v>
      </c>
      <c r="E86" s="94" t="s">
        <v>125</v>
      </c>
      <c r="F86" s="98" t="s">
        <v>127</v>
      </c>
      <c r="G86" s="98" t="s">
        <v>134</v>
      </c>
      <c r="H86" s="99"/>
      <c r="I86" s="107">
        <f t="shared" si="8"/>
        <v>43.4</v>
      </c>
      <c r="J86" s="107">
        <f t="shared" si="8"/>
        <v>43.4</v>
      </c>
      <c r="K86" s="108">
        <f t="shared" si="8"/>
        <v>43.4</v>
      </c>
    </row>
    <row r="87" spans="1:11" ht="60.75">
      <c r="A87" s="21"/>
      <c r="B87" s="22"/>
      <c r="C87" s="34" t="s">
        <v>243</v>
      </c>
      <c r="D87" s="36" t="s">
        <v>15</v>
      </c>
      <c r="E87" s="67" t="s">
        <v>125</v>
      </c>
      <c r="F87" s="36" t="s">
        <v>127</v>
      </c>
      <c r="G87" s="36" t="s">
        <v>138</v>
      </c>
      <c r="H87" s="68"/>
      <c r="I87" s="47">
        <f t="shared" si="8"/>
        <v>43.4</v>
      </c>
      <c r="J87" s="47">
        <f t="shared" si="8"/>
        <v>43.4</v>
      </c>
      <c r="K87" s="48">
        <f t="shared" si="8"/>
        <v>43.4</v>
      </c>
    </row>
    <row r="88" spans="1:11" ht="26.25" customHeight="1">
      <c r="A88" s="21"/>
      <c r="B88" s="22"/>
      <c r="C88" s="69" t="s">
        <v>223</v>
      </c>
      <c r="D88" s="64" t="s">
        <v>15</v>
      </c>
      <c r="E88" s="40" t="s">
        <v>125</v>
      </c>
      <c r="F88" s="40" t="s">
        <v>127</v>
      </c>
      <c r="G88" s="40" t="s">
        <v>138</v>
      </c>
      <c r="H88" s="40" t="s">
        <v>222</v>
      </c>
      <c r="I88" s="3">
        <v>43.4</v>
      </c>
      <c r="J88" s="3">
        <v>43.4</v>
      </c>
      <c r="K88" s="41">
        <v>43.4</v>
      </c>
    </row>
    <row r="89" spans="1:11" ht="60.75" customHeight="1">
      <c r="A89" s="21"/>
      <c r="B89" s="22"/>
      <c r="C89" s="109" t="s">
        <v>152</v>
      </c>
      <c r="D89" s="110" t="s">
        <v>15</v>
      </c>
      <c r="E89" s="94" t="s">
        <v>125</v>
      </c>
      <c r="F89" s="98" t="s">
        <v>127</v>
      </c>
      <c r="G89" s="98" t="s">
        <v>154</v>
      </c>
      <c r="H89" s="72"/>
      <c r="I89" s="95">
        <f>I90</f>
        <v>10</v>
      </c>
      <c r="J89" s="95">
        <f aca="true" t="shared" si="9" ref="J89:K91">J90</f>
        <v>10</v>
      </c>
      <c r="K89" s="96">
        <f t="shared" si="9"/>
        <v>20</v>
      </c>
    </row>
    <row r="90" spans="1:11" ht="50.25" customHeight="1">
      <c r="A90" s="21"/>
      <c r="B90" s="22"/>
      <c r="C90" s="109" t="s">
        <v>153</v>
      </c>
      <c r="D90" s="110" t="s">
        <v>15</v>
      </c>
      <c r="E90" s="94" t="s">
        <v>125</v>
      </c>
      <c r="F90" s="98" t="s">
        <v>127</v>
      </c>
      <c r="G90" s="98" t="s">
        <v>155</v>
      </c>
      <c r="H90" s="72"/>
      <c r="I90" s="95">
        <f>I91</f>
        <v>10</v>
      </c>
      <c r="J90" s="95">
        <f t="shared" si="9"/>
        <v>10</v>
      </c>
      <c r="K90" s="96">
        <f t="shared" si="9"/>
        <v>20</v>
      </c>
    </row>
    <row r="91" spans="1:11" ht="26.25" customHeight="1">
      <c r="A91" s="21"/>
      <c r="B91" s="22"/>
      <c r="C91" s="111" t="s">
        <v>157</v>
      </c>
      <c r="D91" s="112" t="s">
        <v>15</v>
      </c>
      <c r="E91" s="67" t="s">
        <v>125</v>
      </c>
      <c r="F91" s="36" t="s">
        <v>127</v>
      </c>
      <c r="G91" s="35" t="s">
        <v>156</v>
      </c>
      <c r="H91" s="68"/>
      <c r="I91" s="82">
        <f>I92</f>
        <v>10</v>
      </c>
      <c r="J91" s="82">
        <f t="shared" si="9"/>
        <v>10</v>
      </c>
      <c r="K91" s="105">
        <f t="shared" si="9"/>
        <v>20</v>
      </c>
    </row>
    <row r="92" spans="1:11" ht="62.25" customHeight="1">
      <c r="A92" s="21"/>
      <c r="B92" s="22"/>
      <c r="C92" s="113" t="s">
        <v>205</v>
      </c>
      <c r="D92" s="114" t="s">
        <v>15</v>
      </c>
      <c r="E92" s="40" t="s">
        <v>125</v>
      </c>
      <c r="F92" s="40" t="s">
        <v>127</v>
      </c>
      <c r="G92" s="59" t="s">
        <v>156</v>
      </c>
      <c r="H92" s="40" t="s">
        <v>206</v>
      </c>
      <c r="I92" s="3">
        <v>10</v>
      </c>
      <c r="J92" s="3">
        <v>10</v>
      </c>
      <c r="K92" s="41">
        <v>20</v>
      </c>
    </row>
    <row r="93" spans="1:11" ht="20.25">
      <c r="A93" s="21"/>
      <c r="B93" s="22"/>
      <c r="C93" s="115" t="s">
        <v>24</v>
      </c>
      <c r="D93" s="55" t="s">
        <v>15</v>
      </c>
      <c r="E93" s="116" t="s">
        <v>124</v>
      </c>
      <c r="F93" s="116"/>
      <c r="G93" s="116"/>
      <c r="H93" s="116"/>
      <c r="I93" s="117">
        <f>I129+I134+I94</f>
        <v>16119.900000000001</v>
      </c>
      <c r="J93" s="117">
        <f>J129+J134+J94</f>
        <v>14928.400000000001</v>
      </c>
      <c r="K93" s="118">
        <f>K129+K134+K94</f>
        <v>12286.499999999998</v>
      </c>
    </row>
    <row r="94" spans="1:11" ht="20.25">
      <c r="A94" s="21"/>
      <c r="B94" s="22"/>
      <c r="C94" s="97" t="s">
        <v>48</v>
      </c>
      <c r="D94" s="28" t="s">
        <v>15</v>
      </c>
      <c r="E94" s="58" t="s">
        <v>124</v>
      </c>
      <c r="F94" s="35" t="s">
        <v>126</v>
      </c>
      <c r="G94" s="58"/>
      <c r="H94" s="58"/>
      <c r="I94" s="106">
        <f>I99+I122+I95+I118</f>
        <v>15624.300000000001</v>
      </c>
      <c r="J94" s="106">
        <f>J99+J122+J95+J118</f>
        <v>14855.600000000002</v>
      </c>
      <c r="K94" s="106">
        <f>K99+K122+K95+K118</f>
        <v>12213.699999999999</v>
      </c>
    </row>
    <row r="95" spans="1:11" ht="20.25">
      <c r="A95" s="21"/>
      <c r="B95" s="22"/>
      <c r="C95" s="97" t="s">
        <v>228</v>
      </c>
      <c r="D95" s="94" t="s">
        <v>15</v>
      </c>
      <c r="E95" s="94" t="s">
        <v>124</v>
      </c>
      <c r="F95" s="98" t="s">
        <v>126</v>
      </c>
      <c r="G95" s="98" t="s">
        <v>207</v>
      </c>
      <c r="H95" s="99"/>
      <c r="I95" s="107">
        <f aca="true" t="shared" si="10" ref="I95:J97">I96</f>
        <v>2873.6</v>
      </c>
      <c r="J95" s="107">
        <f t="shared" si="10"/>
        <v>0</v>
      </c>
      <c r="K95" s="108">
        <f>K96</f>
        <v>0</v>
      </c>
    </row>
    <row r="96" spans="1:11" ht="20.25">
      <c r="A96" s="21"/>
      <c r="B96" s="22"/>
      <c r="C96" s="97" t="s">
        <v>204</v>
      </c>
      <c r="D96" s="94" t="s">
        <v>15</v>
      </c>
      <c r="E96" s="94" t="s">
        <v>124</v>
      </c>
      <c r="F96" s="98" t="s">
        <v>126</v>
      </c>
      <c r="G96" s="98" t="s">
        <v>208</v>
      </c>
      <c r="H96" s="99"/>
      <c r="I96" s="107">
        <f t="shared" si="10"/>
        <v>2873.6</v>
      </c>
      <c r="J96" s="107">
        <f t="shared" si="10"/>
        <v>0</v>
      </c>
      <c r="K96" s="108">
        <f>K97</f>
        <v>0</v>
      </c>
    </row>
    <row r="97" spans="1:11" ht="81">
      <c r="A97" s="21"/>
      <c r="B97" s="22"/>
      <c r="C97" s="119" t="s">
        <v>285</v>
      </c>
      <c r="D97" s="88" t="s">
        <v>15</v>
      </c>
      <c r="E97" s="88" t="s">
        <v>124</v>
      </c>
      <c r="F97" s="88" t="s">
        <v>126</v>
      </c>
      <c r="G97" s="88" t="s">
        <v>209</v>
      </c>
      <c r="H97" s="88"/>
      <c r="I97" s="120">
        <f t="shared" si="10"/>
        <v>2873.6</v>
      </c>
      <c r="J97" s="120">
        <f t="shared" si="10"/>
        <v>0</v>
      </c>
      <c r="K97" s="121">
        <f>K98</f>
        <v>0</v>
      </c>
    </row>
    <row r="98" spans="1:11" ht="20.25">
      <c r="A98" s="21"/>
      <c r="B98" s="22"/>
      <c r="C98" s="53" t="s">
        <v>205</v>
      </c>
      <c r="D98" s="59" t="s">
        <v>15</v>
      </c>
      <c r="E98" s="59" t="s">
        <v>124</v>
      </c>
      <c r="F98" s="59" t="s">
        <v>126</v>
      </c>
      <c r="G98" s="59" t="s">
        <v>209</v>
      </c>
      <c r="H98" s="59" t="s">
        <v>206</v>
      </c>
      <c r="I98" s="4">
        <v>2873.6</v>
      </c>
      <c r="J98" s="4">
        <v>0</v>
      </c>
      <c r="K98" s="122">
        <v>0</v>
      </c>
    </row>
    <row r="99" spans="1:11" ht="60.75">
      <c r="A99" s="21"/>
      <c r="B99" s="22"/>
      <c r="C99" s="97" t="s">
        <v>275</v>
      </c>
      <c r="D99" s="94" t="s">
        <v>15</v>
      </c>
      <c r="E99" s="94" t="s">
        <v>124</v>
      </c>
      <c r="F99" s="98" t="s">
        <v>126</v>
      </c>
      <c r="G99" s="98" t="s">
        <v>77</v>
      </c>
      <c r="H99" s="94"/>
      <c r="I99" s="95">
        <f>I100+I112</f>
        <v>10174</v>
      </c>
      <c r="J99" s="95">
        <f>J100+J112</f>
        <v>14341.400000000001</v>
      </c>
      <c r="K99" s="96">
        <f>K100+K112</f>
        <v>11570.099999999999</v>
      </c>
    </row>
    <row r="100" spans="1:11" ht="40.5">
      <c r="A100" s="21"/>
      <c r="B100" s="22"/>
      <c r="C100" s="123" t="s">
        <v>276</v>
      </c>
      <c r="D100" s="94" t="s">
        <v>15</v>
      </c>
      <c r="E100" s="94" t="s">
        <v>124</v>
      </c>
      <c r="F100" s="98" t="s">
        <v>126</v>
      </c>
      <c r="G100" s="98" t="s">
        <v>78</v>
      </c>
      <c r="H100" s="99"/>
      <c r="I100" s="95">
        <f>I101</f>
        <v>9074</v>
      </c>
      <c r="J100" s="95">
        <f>J101</f>
        <v>14341.400000000001</v>
      </c>
      <c r="K100" s="95">
        <f>K101</f>
        <v>11570.099999999999</v>
      </c>
    </row>
    <row r="101" spans="1:11" ht="44.25" customHeight="1">
      <c r="A101" s="21"/>
      <c r="B101" s="22"/>
      <c r="C101" s="123" t="s">
        <v>82</v>
      </c>
      <c r="D101" s="55" t="s">
        <v>15</v>
      </c>
      <c r="E101" s="55" t="s">
        <v>124</v>
      </c>
      <c r="F101" s="61" t="s">
        <v>126</v>
      </c>
      <c r="G101" s="61" t="s">
        <v>81</v>
      </c>
      <c r="H101" s="124"/>
      <c r="I101" s="117">
        <f>I102+I108+I104+I106+I110</f>
        <v>9074</v>
      </c>
      <c r="J101" s="117">
        <f>J102+J108+J104+J106+J110</f>
        <v>14341.400000000001</v>
      </c>
      <c r="K101" s="117">
        <f>K102+K108+K104+K106+K110</f>
        <v>11570.099999999999</v>
      </c>
    </row>
    <row r="102" spans="1:11" ht="40.5">
      <c r="A102" s="21"/>
      <c r="B102" s="22"/>
      <c r="C102" s="125" t="s">
        <v>147</v>
      </c>
      <c r="D102" s="35" t="s">
        <v>15</v>
      </c>
      <c r="E102" s="58" t="s">
        <v>124</v>
      </c>
      <c r="F102" s="35" t="s">
        <v>126</v>
      </c>
      <c r="G102" s="35" t="s">
        <v>146</v>
      </c>
      <c r="H102" s="81"/>
      <c r="I102" s="82">
        <f>I103</f>
        <v>300</v>
      </c>
      <c r="J102" s="82">
        <f>J103</f>
        <v>2151.7</v>
      </c>
      <c r="K102" s="105">
        <f>K103</f>
        <v>2825.2</v>
      </c>
    </row>
    <row r="103" spans="1:11" ht="20.25">
      <c r="A103" s="21"/>
      <c r="B103" s="22"/>
      <c r="C103" s="39" t="s">
        <v>205</v>
      </c>
      <c r="D103" s="126" t="s">
        <v>15</v>
      </c>
      <c r="E103" s="126" t="s">
        <v>124</v>
      </c>
      <c r="F103" s="126" t="s">
        <v>126</v>
      </c>
      <c r="G103" s="126" t="s">
        <v>146</v>
      </c>
      <c r="H103" s="126" t="s">
        <v>206</v>
      </c>
      <c r="I103" s="127">
        <f>3455.2-416.2-1.1-3037.9+300</f>
        <v>300</v>
      </c>
      <c r="J103" s="127">
        <f>3577.7-1426</f>
        <v>2151.7</v>
      </c>
      <c r="K103" s="128">
        <f>3577.7-1849.4+1096.9</f>
        <v>2825.2</v>
      </c>
    </row>
    <row r="104" spans="1:11" ht="40.5">
      <c r="A104" s="21"/>
      <c r="B104" s="22"/>
      <c r="C104" s="125" t="s">
        <v>158</v>
      </c>
      <c r="D104" s="35" t="s">
        <v>15</v>
      </c>
      <c r="E104" s="58" t="s">
        <v>124</v>
      </c>
      <c r="F104" s="35" t="s">
        <v>126</v>
      </c>
      <c r="G104" s="35" t="s">
        <v>277</v>
      </c>
      <c r="H104" s="81"/>
      <c r="I104" s="82">
        <f>I105</f>
        <v>5371.5</v>
      </c>
      <c r="J104" s="82">
        <f>J105</f>
        <v>1020</v>
      </c>
      <c r="K104" s="105">
        <f>K105</f>
        <v>1020</v>
      </c>
    </row>
    <row r="105" spans="1:11" ht="20.25">
      <c r="A105" s="21"/>
      <c r="B105" s="22"/>
      <c r="C105" s="39" t="s">
        <v>205</v>
      </c>
      <c r="D105" s="126" t="s">
        <v>15</v>
      </c>
      <c r="E105" s="126" t="s">
        <v>124</v>
      </c>
      <c r="F105" s="126" t="s">
        <v>126</v>
      </c>
      <c r="G105" s="126" t="s">
        <v>277</v>
      </c>
      <c r="H105" s="126" t="s">
        <v>206</v>
      </c>
      <c r="I105" s="127">
        <f>163.5+2657.9+2550.1</f>
        <v>5371.5</v>
      </c>
      <c r="J105" s="127">
        <v>1020</v>
      </c>
      <c r="K105" s="128">
        <v>1020</v>
      </c>
    </row>
    <row r="106" spans="1:11" ht="40.5">
      <c r="A106" s="21"/>
      <c r="B106" s="22"/>
      <c r="C106" s="125" t="s">
        <v>266</v>
      </c>
      <c r="D106" s="35" t="s">
        <v>15</v>
      </c>
      <c r="E106" s="58" t="s">
        <v>124</v>
      </c>
      <c r="F106" s="35" t="s">
        <v>126</v>
      </c>
      <c r="G106" s="35" t="s">
        <v>265</v>
      </c>
      <c r="H106" s="81"/>
      <c r="I106" s="82">
        <f>I107</f>
        <v>3202.5</v>
      </c>
      <c r="J106" s="82">
        <f>J107</f>
        <v>0</v>
      </c>
      <c r="K106" s="105">
        <f>K107</f>
        <v>0</v>
      </c>
    </row>
    <row r="107" spans="1:11" ht="20.25">
      <c r="A107" s="21"/>
      <c r="B107" s="22"/>
      <c r="C107" s="39" t="s">
        <v>205</v>
      </c>
      <c r="D107" s="126" t="s">
        <v>15</v>
      </c>
      <c r="E107" s="126" t="s">
        <v>124</v>
      </c>
      <c r="F107" s="126" t="s">
        <v>126</v>
      </c>
      <c r="G107" s="126" t="s">
        <v>265</v>
      </c>
      <c r="H107" s="126" t="s">
        <v>206</v>
      </c>
      <c r="I107" s="127">
        <f>3201.4+1.1</f>
        <v>3202.5</v>
      </c>
      <c r="J107" s="127">
        <v>0</v>
      </c>
      <c r="K107" s="128">
        <v>0</v>
      </c>
    </row>
    <row r="108" spans="1:11" ht="60.75">
      <c r="A108" s="21"/>
      <c r="B108" s="22"/>
      <c r="C108" s="125" t="s">
        <v>79</v>
      </c>
      <c r="D108" s="35" t="s">
        <v>15</v>
      </c>
      <c r="E108" s="58" t="s">
        <v>124</v>
      </c>
      <c r="F108" s="35" t="s">
        <v>126</v>
      </c>
      <c r="G108" s="35" t="s">
        <v>80</v>
      </c>
      <c r="H108" s="81"/>
      <c r="I108" s="82">
        <f>I109</f>
        <v>200</v>
      </c>
      <c r="J108" s="82">
        <f>J109</f>
        <v>200</v>
      </c>
      <c r="K108" s="105">
        <f>K109</f>
        <v>200</v>
      </c>
    </row>
    <row r="109" spans="1:11" ht="20.25">
      <c r="A109" s="21"/>
      <c r="B109" s="22"/>
      <c r="C109" s="39" t="s">
        <v>205</v>
      </c>
      <c r="D109" s="126" t="s">
        <v>15</v>
      </c>
      <c r="E109" s="126" t="s">
        <v>124</v>
      </c>
      <c r="F109" s="126" t="s">
        <v>126</v>
      </c>
      <c r="G109" s="126" t="s">
        <v>80</v>
      </c>
      <c r="H109" s="126" t="s">
        <v>206</v>
      </c>
      <c r="I109" s="127">
        <v>200</v>
      </c>
      <c r="J109" s="127">
        <v>200</v>
      </c>
      <c r="K109" s="128">
        <v>200</v>
      </c>
    </row>
    <row r="110" spans="1:11" ht="40.5">
      <c r="A110" s="21"/>
      <c r="B110" s="22"/>
      <c r="C110" s="125" t="s">
        <v>287</v>
      </c>
      <c r="D110" s="35" t="s">
        <v>15</v>
      </c>
      <c r="E110" s="58" t="s">
        <v>124</v>
      </c>
      <c r="F110" s="35" t="s">
        <v>126</v>
      </c>
      <c r="G110" s="35" t="s">
        <v>286</v>
      </c>
      <c r="H110" s="81"/>
      <c r="I110" s="82">
        <f>I111</f>
        <v>0</v>
      </c>
      <c r="J110" s="82">
        <f>J111</f>
        <v>10969.7</v>
      </c>
      <c r="K110" s="105">
        <f>K111</f>
        <v>7524.899999999998</v>
      </c>
    </row>
    <row r="111" spans="1:11" ht="20.25">
      <c r="A111" s="21"/>
      <c r="B111" s="22"/>
      <c r="C111" s="39" t="s">
        <v>205</v>
      </c>
      <c r="D111" s="126" t="s">
        <v>15</v>
      </c>
      <c r="E111" s="126" t="s">
        <v>124</v>
      </c>
      <c r="F111" s="126" t="s">
        <v>126</v>
      </c>
      <c r="G111" s="126" t="s">
        <v>286</v>
      </c>
      <c r="H111" s="126" t="s">
        <v>206</v>
      </c>
      <c r="I111" s="127">
        <v>0</v>
      </c>
      <c r="J111" s="127">
        <v>10969.7</v>
      </c>
      <c r="K111" s="128">
        <f>18494.6-10969.7</f>
        <v>7524.899999999998</v>
      </c>
    </row>
    <row r="112" spans="1:11" ht="40.5">
      <c r="A112" s="21"/>
      <c r="B112" s="22"/>
      <c r="C112" s="129" t="s">
        <v>280</v>
      </c>
      <c r="D112" s="55" t="s">
        <v>15</v>
      </c>
      <c r="E112" s="55" t="s">
        <v>124</v>
      </c>
      <c r="F112" s="55" t="s">
        <v>126</v>
      </c>
      <c r="G112" s="55" t="s">
        <v>269</v>
      </c>
      <c r="H112" s="126"/>
      <c r="I112" s="25">
        <f>I113+I114</f>
        <v>1100</v>
      </c>
      <c r="J112" s="25">
        <f>J113+J114</f>
        <v>0</v>
      </c>
      <c r="K112" s="25">
        <f>K113+K114</f>
        <v>0</v>
      </c>
    </row>
    <row r="113" spans="1:11" ht="56.25" customHeight="1">
      <c r="A113" s="21"/>
      <c r="B113" s="22"/>
      <c r="C113" s="129" t="s">
        <v>281</v>
      </c>
      <c r="D113" s="55" t="s">
        <v>15</v>
      </c>
      <c r="E113" s="55" t="s">
        <v>124</v>
      </c>
      <c r="F113" s="55" t="s">
        <v>126</v>
      </c>
      <c r="G113" s="55" t="s">
        <v>270</v>
      </c>
      <c r="H113" s="126"/>
      <c r="I113" s="25">
        <f>I116</f>
        <v>0</v>
      </c>
      <c r="J113" s="25">
        <f>J116</f>
        <v>0</v>
      </c>
      <c r="K113" s="26">
        <f>K116</f>
        <v>0</v>
      </c>
    </row>
    <row r="114" spans="1:11" ht="33.75" customHeight="1">
      <c r="A114" s="21"/>
      <c r="B114" s="22"/>
      <c r="C114" s="130" t="s">
        <v>279</v>
      </c>
      <c r="D114" s="131" t="s">
        <v>15</v>
      </c>
      <c r="E114" s="132" t="s">
        <v>124</v>
      </c>
      <c r="F114" s="33" t="s">
        <v>126</v>
      </c>
      <c r="G114" s="116" t="s">
        <v>278</v>
      </c>
      <c r="H114" s="124"/>
      <c r="I114" s="117">
        <f aca="true" t="shared" si="11" ref="I114:J116">I115</f>
        <v>1100</v>
      </c>
      <c r="J114" s="117">
        <f t="shared" si="11"/>
        <v>0</v>
      </c>
      <c r="K114" s="118">
        <f>K115</f>
        <v>0</v>
      </c>
    </row>
    <row r="115" spans="1:11" ht="42.75" customHeight="1">
      <c r="A115" s="21"/>
      <c r="B115" s="22"/>
      <c r="C115" s="39" t="s">
        <v>205</v>
      </c>
      <c r="D115" s="59" t="s">
        <v>15</v>
      </c>
      <c r="E115" s="40" t="s">
        <v>124</v>
      </c>
      <c r="F115" s="40" t="s">
        <v>126</v>
      </c>
      <c r="G115" s="59" t="s">
        <v>278</v>
      </c>
      <c r="H115" s="59" t="s">
        <v>206</v>
      </c>
      <c r="I115" s="4">
        <v>1100</v>
      </c>
      <c r="J115" s="4">
        <v>0</v>
      </c>
      <c r="K115" s="122">
        <v>0</v>
      </c>
    </row>
    <row r="116" spans="1:11" ht="40.5">
      <c r="A116" s="21"/>
      <c r="B116" s="22"/>
      <c r="C116" s="130" t="s">
        <v>158</v>
      </c>
      <c r="D116" s="131" t="s">
        <v>15</v>
      </c>
      <c r="E116" s="132" t="s">
        <v>124</v>
      </c>
      <c r="F116" s="33" t="s">
        <v>126</v>
      </c>
      <c r="G116" s="116" t="s">
        <v>271</v>
      </c>
      <c r="H116" s="124"/>
      <c r="I116" s="117">
        <f t="shared" si="11"/>
        <v>0</v>
      </c>
      <c r="J116" s="117">
        <f t="shared" si="11"/>
        <v>0</v>
      </c>
      <c r="K116" s="118">
        <f>K117</f>
        <v>0</v>
      </c>
    </row>
    <row r="117" spans="1:11" ht="20.25">
      <c r="A117" s="21"/>
      <c r="B117" s="22"/>
      <c r="C117" s="39" t="s">
        <v>205</v>
      </c>
      <c r="D117" s="59" t="s">
        <v>15</v>
      </c>
      <c r="E117" s="40" t="s">
        <v>124</v>
      </c>
      <c r="F117" s="40" t="s">
        <v>126</v>
      </c>
      <c r="G117" s="59" t="s">
        <v>271</v>
      </c>
      <c r="H117" s="59" t="s">
        <v>206</v>
      </c>
      <c r="I117" s="4">
        <f>1020-1020</f>
        <v>0</v>
      </c>
      <c r="J117" s="4">
        <f>1020-1020</f>
        <v>0</v>
      </c>
      <c r="K117" s="122">
        <f>1020-1020</f>
        <v>0</v>
      </c>
    </row>
    <row r="118" spans="1:11" ht="101.25">
      <c r="A118" s="21"/>
      <c r="B118" s="22"/>
      <c r="C118" s="66" t="s">
        <v>164</v>
      </c>
      <c r="D118" s="61" t="s">
        <v>15</v>
      </c>
      <c r="E118" s="67" t="s">
        <v>124</v>
      </c>
      <c r="F118" s="36" t="s">
        <v>126</v>
      </c>
      <c r="G118" s="67" t="s">
        <v>118</v>
      </c>
      <c r="H118" s="131"/>
      <c r="I118" s="133">
        <f aca="true" t="shared" si="12" ref="I118:K120">I119</f>
        <v>1217.6</v>
      </c>
      <c r="J118" s="107">
        <f t="shared" si="12"/>
        <v>0</v>
      </c>
      <c r="K118" s="108">
        <f t="shared" si="12"/>
        <v>0</v>
      </c>
    </row>
    <row r="119" spans="1:11" ht="40.5">
      <c r="A119" s="21"/>
      <c r="B119" s="22"/>
      <c r="C119" s="34" t="s">
        <v>165</v>
      </c>
      <c r="D119" s="61" t="s">
        <v>15</v>
      </c>
      <c r="E119" s="67" t="s">
        <v>124</v>
      </c>
      <c r="F119" s="36" t="s">
        <v>126</v>
      </c>
      <c r="G119" s="67" t="s">
        <v>117</v>
      </c>
      <c r="H119" s="131"/>
      <c r="I119" s="133">
        <f t="shared" si="12"/>
        <v>1217.6</v>
      </c>
      <c r="J119" s="107">
        <f t="shared" si="12"/>
        <v>0</v>
      </c>
      <c r="K119" s="108">
        <f t="shared" si="12"/>
        <v>0</v>
      </c>
    </row>
    <row r="120" spans="1:11" ht="81">
      <c r="A120" s="21"/>
      <c r="B120" s="22"/>
      <c r="C120" s="66" t="s">
        <v>167</v>
      </c>
      <c r="D120" s="36" t="s">
        <v>15</v>
      </c>
      <c r="E120" s="67" t="s">
        <v>124</v>
      </c>
      <c r="F120" s="36" t="s">
        <v>126</v>
      </c>
      <c r="G120" s="67" t="s">
        <v>166</v>
      </c>
      <c r="H120" s="67"/>
      <c r="I120" s="106">
        <f t="shared" si="12"/>
        <v>1217.6</v>
      </c>
      <c r="J120" s="120">
        <f t="shared" si="12"/>
        <v>0</v>
      </c>
      <c r="K120" s="121">
        <f t="shared" si="12"/>
        <v>0</v>
      </c>
    </row>
    <row r="121" spans="1:11" ht="20.25">
      <c r="A121" s="21"/>
      <c r="B121" s="22"/>
      <c r="C121" s="39" t="s">
        <v>205</v>
      </c>
      <c r="D121" s="59" t="s">
        <v>15</v>
      </c>
      <c r="E121" s="40" t="s">
        <v>124</v>
      </c>
      <c r="F121" s="40" t="s">
        <v>126</v>
      </c>
      <c r="G121" s="40" t="s">
        <v>166</v>
      </c>
      <c r="H121" s="40" t="s">
        <v>206</v>
      </c>
      <c r="I121" s="4">
        <v>1217.6</v>
      </c>
      <c r="J121" s="4">
        <v>0</v>
      </c>
      <c r="K121" s="122">
        <v>0</v>
      </c>
    </row>
    <row r="122" spans="1:11" ht="20.25">
      <c r="A122" s="21"/>
      <c r="B122" s="22"/>
      <c r="C122" s="97" t="s">
        <v>46</v>
      </c>
      <c r="D122" s="28" t="s">
        <v>15</v>
      </c>
      <c r="E122" s="94" t="s">
        <v>124</v>
      </c>
      <c r="F122" s="98" t="s">
        <v>126</v>
      </c>
      <c r="G122" s="98" t="s">
        <v>67</v>
      </c>
      <c r="H122" s="99"/>
      <c r="I122" s="95">
        <f>I123</f>
        <v>1359.1</v>
      </c>
      <c r="J122" s="95">
        <f>J123</f>
        <v>514.2</v>
      </c>
      <c r="K122" s="96">
        <f>K123</f>
        <v>643.6</v>
      </c>
    </row>
    <row r="123" spans="1:11" ht="20.25">
      <c r="A123" s="21"/>
      <c r="B123" s="22"/>
      <c r="C123" s="97" t="s">
        <v>47</v>
      </c>
      <c r="D123" s="28" t="s">
        <v>15</v>
      </c>
      <c r="E123" s="94" t="s">
        <v>124</v>
      </c>
      <c r="F123" s="98" t="s">
        <v>126</v>
      </c>
      <c r="G123" s="98" t="s">
        <v>68</v>
      </c>
      <c r="H123" s="99"/>
      <c r="I123" s="95">
        <f>I124+I127</f>
        <v>1359.1</v>
      </c>
      <c r="J123" s="95">
        <f>J124+J127</f>
        <v>514.2</v>
      </c>
      <c r="K123" s="96">
        <f>K124+K127</f>
        <v>643.6</v>
      </c>
    </row>
    <row r="124" spans="1:11" ht="40.5">
      <c r="A124" s="21"/>
      <c r="B124" s="22"/>
      <c r="C124" s="87" t="s">
        <v>89</v>
      </c>
      <c r="D124" s="44" t="s">
        <v>15</v>
      </c>
      <c r="E124" s="134" t="s">
        <v>124</v>
      </c>
      <c r="F124" s="43" t="s">
        <v>126</v>
      </c>
      <c r="G124" s="43" t="s">
        <v>83</v>
      </c>
      <c r="H124" s="135"/>
      <c r="I124" s="90">
        <f>I125+I126</f>
        <v>785.9</v>
      </c>
      <c r="J124" s="90">
        <f>J125+J126</f>
        <v>70.4</v>
      </c>
      <c r="K124" s="91">
        <f>K125+K126</f>
        <v>70.4</v>
      </c>
    </row>
    <row r="125" spans="1:11" ht="20.25">
      <c r="A125" s="21"/>
      <c r="B125" s="22"/>
      <c r="C125" s="49" t="s">
        <v>205</v>
      </c>
      <c r="D125" s="54" t="s">
        <v>15</v>
      </c>
      <c r="E125" s="54" t="s">
        <v>124</v>
      </c>
      <c r="F125" s="54" t="s">
        <v>126</v>
      </c>
      <c r="G125" s="54" t="s">
        <v>83</v>
      </c>
      <c r="H125" s="54" t="s">
        <v>206</v>
      </c>
      <c r="I125" s="5">
        <f>634.4+50+100</f>
        <v>784.4</v>
      </c>
      <c r="J125" s="5">
        <v>68.9</v>
      </c>
      <c r="K125" s="136">
        <v>68.9</v>
      </c>
    </row>
    <row r="126" spans="1:11" ht="20.25">
      <c r="A126" s="21"/>
      <c r="B126" s="22"/>
      <c r="C126" s="39" t="s">
        <v>221</v>
      </c>
      <c r="D126" s="59" t="s">
        <v>15</v>
      </c>
      <c r="E126" s="59" t="s">
        <v>124</v>
      </c>
      <c r="F126" s="59" t="s">
        <v>126</v>
      </c>
      <c r="G126" s="59" t="s">
        <v>83</v>
      </c>
      <c r="H126" s="59" t="s">
        <v>220</v>
      </c>
      <c r="I126" s="4">
        <v>1.5</v>
      </c>
      <c r="J126" s="4">
        <v>1.5</v>
      </c>
      <c r="K126" s="122">
        <v>1.5</v>
      </c>
    </row>
    <row r="127" spans="1:11" ht="40.5" customHeight="1">
      <c r="A127" s="21"/>
      <c r="B127" s="22"/>
      <c r="C127" s="87" t="s">
        <v>90</v>
      </c>
      <c r="D127" s="44" t="s">
        <v>15</v>
      </c>
      <c r="E127" s="134" t="s">
        <v>124</v>
      </c>
      <c r="F127" s="43" t="s">
        <v>126</v>
      </c>
      <c r="G127" s="43" t="s">
        <v>84</v>
      </c>
      <c r="H127" s="135"/>
      <c r="I127" s="90">
        <f>I128</f>
        <v>573.2</v>
      </c>
      <c r="J127" s="90">
        <f>J128</f>
        <v>443.80000000000007</v>
      </c>
      <c r="K127" s="91">
        <f>K128</f>
        <v>573.2</v>
      </c>
    </row>
    <row r="128" spans="1:11" ht="36.75" customHeight="1">
      <c r="A128" s="21"/>
      <c r="B128" s="22"/>
      <c r="C128" s="39" t="s">
        <v>205</v>
      </c>
      <c r="D128" s="59" t="s">
        <v>15</v>
      </c>
      <c r="E128" s="59" t="s">
        <v>124</v>
      </c>
      <c r="F128" s="59" t="s">
        <v>126</v>
      </c>
      <c r="G128" s="59" t="s">
        <v>84</v>
      </c>
      <c r="H128" s="59" t="s">
        <v>206</v>
      </c>
      <c r="I128" s="4">
        <v>573.2</v>
      </c>
      <c r="J128" s="4">
        <f>573.2-129.4</f>
        <v>443.80000000000007</v>
      </c>
      <c r="K128" s="122">
        <v>573.2</v>
      </c>
    </row>
    <row r="129" spans="1:11" ht="20.25">
      <c r="A129" s="21"/>
      <c r="B129" s="22"/>
      <c r="C129" s="129" t="s">
        <v>25</v>
      </c>
      <c r="D129" s="43" t="s">
        <v>15</v>
      </c>
      <c r="E129" s="134" t="s">
        <v>124</v>
      </c>
      <c r="F129" s="43" t="s">
        <v>127</v>
      </c>
      <c r="G129" s="134"/>
      <c r="H129" s="134"/>
      <c r="I129" s="137">
        <f aca="true" t="shared" si="13" ref="I129:K130">I130</f>
        <v>12.8</v>
      </c>
      <c r="J129" s="137">
        <f t="shared" si="13"/>
        <v>12.8</v>
      </c>
      <c r="K129" s="138">
        <f t="shared" si="13"/>
        <v>12.8</v>
      </c>
    </row>
    <row r="130" spans="1:11" ht="20.25">
      <c r="A130" s="21"/>
      <c r="B130" s="22"/>
      <c r="C130" s="97" t="s">
        <v>46</v>
      </c>
      <c r="D130" s="28" t="s">
        <v>15</v>
      </c>
      <c r="E130" s="94" t="s">
        <v>124</v>
      </c>
      <c r="F130" s="98" t="s">
        <v>127</v>
      </c>
      <c r="G130" s="98" t="s">
        <v>67</v>
      </c>
      <c r="H130" s="94"/>
      <c r="I130" s="95">
        <f t="shared" si="13"/>
        <v>12.8</v>
      </c>
      <c r="J130" s="95">
        <f t="shared" si="13"/>
        <v>12.8</v>
      </c>
      <c r="K130" s="96">
        <f t="shared" si="13"/>
        <v>12.8</v>
      </c>
    </row>
    <row r="131" spans="1:11" ht="20.25">
      <c r="A131" s="21"/>
      <c r="B131" s="22"/>
      <c r="C131" s="97" t="s">
        <v>47</v>
      </c>
      <c r="D131" s="28" t="s">
        <v>15</v>
      </c>
      <c r="E131" s="94" t="s">
        <v>124</v>
      </c>
      <c r="F131" s="98" t="s">
        <v>127</v>
      </c>
      <c r="G131" s="98" t="s">
        <v>68</v>
      </c>
      <c r="H131" s="99"/>
      <c r="I131" s="95">
        <f>I133</f>
        <v>12.8</v>
      </c>
      <c r="J131" s="95">
        <f>J133</f>
        <v>12.8</v>
      </c>
      <c r="K131" s="96">
        <f>K133</f>
        <v>12.8</v>
      </c>
    </row>
    <row r="132" spans="1:11" ht="40.5">
      <c r="A132" s="21"/>
      <c r="B132" s="22"/>
      <c r="C132" s="139" t="s">
        <v>91</v>
      </c>
      <c r="D132" s="44" t="s">
        <v>15</v>
      </c>
      <c r="E132" s="134" t="s">
        <v>124</v>
      </c>
      <c r="F132" s="43" t="s">
        <v>127</v>
      </c>
      <c r="G132" s="43" t="s">
        <v>92</v>
      </c>
      <c r="H132" s="135"/>
      <c r="I132" s="90">
        <f>I133</f>
        <v>12.8</v>
      </c>
      <c r="J132" s="90">
        <f>J133</f>
        <v>12.8</v>
      </c>
      <c r="K132" s="91">
        <f>K133</f>
        <v>12.8</v>
      </c>
    </row>
    <row r="133" spans="1:11" ht="20.25">
      <c r="A133" s="21"/>
      <c r="B133" s="22"/>
      <c r="C133" s="39" t="s">
        <v>205</v>
      </c>
      <c r="D133" s="54" t="s">
        <v>15</v>
      </c>
      <c r="E133" s="59" t="s">
        <v>124</v>
      </c>
      <c r="F133" s="59" t="s">
        <v>127</v>
      </c>
      <c r="G133" s="59" t="s">
        <v>92</v>
      </c>
      <c r="H133" s="59" t="s">
        <v>206</v>
      </c>
      <c r="I133" s="4">
        <v>12.8</v>
      </c>
      <c r="J133" s="4">
        <v>12.8</v>
      </c>
      <c r="K133" s="122">
        <v>12.8</v>
      </c>
    </row>
    <row r="134" spans="1:11" ht="20.25">
      <c r="A134" s="21"/>
      <c r="B134" s="22"/>
      <c r="C134" s="97" t="s">
        <v>26</v>
      </c>
      <c r="D134" s="28" t="s">
        <v>15</v>
      </c>
      <c r="E134" s="94" t="s">
        <v>124</v>
      </c>
      <c r="F134" s="98" t="s">
        <v>129</v>
      </c>
      <c r="G134" s="99"/>
      <c r="H134" s="99"/>
      <c r="I134" s="107">
        <f>I135+I140</f>
        <v>482.8</v>
      </c>
      <c r="J134" s="107">
        <f>J135+J140</f>
        <v>60</v>
      </c>
      <c r="K134" s="108">
        <f>K135+K140</f>
        <v>60</v>
      </c>
    </row>
    <row r="135" spans="1:11" ht="40.5">
      <c r="A135" s="21"/>
      <c r="B135" s="22"/>
      <c r="C135" s="30" t="s">
        <v>52</v>
      </c>
      <c r="D135" s="61" t="s">
        <v>15</v>
      </c>
      <c r="E135" s="71" t="s">
        <v>124</v>
      </c>
      <c r="F135" s="28" t="s">
        <v>129</v>
      </c>
      <c r="G135" s="28" t="s">
        <v>93</v>
      </c>
      <c r="H135" s="72"/>
      <c r="I135" s="25">
        <f aca="true" t="shared" si="14" ref="I135:K136">I136</f>
        <v>0</v>
      </c>
      <c r="J135" s="25">
        <f t="shared" si="14"/>
        <v>60</v>
      </c>
      <c r="K135" s="26">
        <f t="shared" si="14"/>
        <v>60</v>
      </c>
    </row>
    <row r="136" spans="1:11" ht="40.5">
      <c r="A136" s="21"/>
      <c r="B136" s="22"/>
      <c r="C136" s="30" t="s">
        <v>116</v>
      </c>
      <c r="D136" s="98" t="s">
        <v>15</v>
      </c>
      <c r="E136" s="71" t="s">
        <v>124</v>
      </c>
      <c r="F136" s="28" t="s">
        <v>129</v>
      </c>
      <c r="G136" s="28" t="s">
        <v>96</v>
      </c>
      <c r="H136" s="72"/>
      <c r="I136" s="95">
        <f t="shared" si="14"/>
        <v>0</v>
      </c>
      <c r="J136" s="95">
        <f t="shared" si="14"/>
        <v>60</v>
      </c>
      <c r="K136" s="96">
        <f t="shared" si="14"/>
        <v>60</v>
      </c>
    </row>
    <row r="137" spans="1:11" ht="40.5">
      <c r="A137" s="21"/>
      <c r="B137" s="22"/>
      <c r="C137" s="140" t="s">
        <v>95</v>
      </c>
      <c r="D137" s="36" t="s">
        <v>15</v>
      </c>
      <c r="E137" s="67" t="s">
        <v>124</v>
      </c>
      <c r="F137" s="36" t="s">
        <v>129</v>
      </c>
      <c r="G137" s="36" t="s">
        <v>94</v>
      </c>
      <c r="H137" s="68"/>
      <c r="I137" s="82">
        <f>I139</f>
        <v>0</v>
      </c>
      <c r="J137" s="82">
        <f>J139+J138</f>
        <v>60</v>
      </c>
      <c r="K137" s="82">
        <f>K139+K138</f>
        <v>60</v>
      </c>
    </row>
    <row r="138" spans="1:11" ht="40.5">
      <c r="A138" s="21"/>
      <c r="B138" s="22"/>
      <c r="C138" s="141" t="s">
        <v>298</v>
      </c>
      <c r="D138" s="54" t="s">
        <v>15</v>
      </c>
      <c r="E138" s="50" t="s">
        <v>124</v>
      </c>
      <c r="F138" s="50" t="s">
        <v>129</v>
      </c>
      <c r="G138" s="50" t="s">
        <v>94</v>
      </c>
      <c r="H138" s="50" t="s">
        <v>297</v>
      </c>
      <c r="I138" s="5">
        <v>0</v>
      </c>
      <c r="J138" s="5">
        <v>60</v>
      </c>
      <c r="K138" s="136">
        <v>60</v>
      </c>
    </row>
    <row r="139" spans="1:11" ht="28.5" customHeight="1">
      <c r="A139" s="21"/>
      <c r="B139" s="22"/>
      <c r="C139" s="142" t="s">
        <v>221</v>
      </c>
      <c r="D139" s="126" t="s">
        <v>15</v>
      </c>
      <c r="E139" s="64" t="s">
        <v>124</v>
      </c>
      <c r="F139" s="64" t="s">
        <v>129</v>
      </c>
      <c r="G139" s="64" t="s">
        <v>94</v>
      </c>
      <c r="H139" s="64" t="s">
        <v>220</v>
      </c>
      <c r="I139" s="127">
        <f>60-60</f>
        <v>0</v>
      </c>
      <c r="J139" s="127">
        <v>0</v>
      </c>
      <c r="K139" s="128">
        <v>0</v>
      </c>
    </row>
    <row r="140" spans="1:11" ht="20.25">
      <c r="A140" s="21"/>
      <c r="B140" s="22"/>
      <c r="C140" s="97" t="s">
        <v>46</v>
      </c>
      <c r="D140" s="28" t="s">
        <v>15</v>
      </c>
      <c r="E140" s="94" t="s">
        <v>124</v>
      </c>
      <c r="F140" s="98" t="s">
        <v>129</v>
      </c>
      <c r="G140" s="98" t="s">
        <v>67</v>
      </c>
      <c r="H140" s="94" t="s">
        <v>16</v>
      </c>
      <c r="I140" s="95">
        <f aca="true" t="shared" si="15" ref="I140:J142">I141</f>
        <v>482.8</v>
      </c>
      <c r="J140" s="95">
        <f t="shared" si="15"/>
        <v>0</v>
      </c>
      <c r="K140" s="96">
        <f>K141</f>
        <v>0</v>
      </c>
    </row>
    <row r="141" spans="1:11" ht="20.25">
      <c r="A141" s="21"/>
      <c r="B141" s="22"/>
      <c r="C141" s="143" t="s">
        <v>49</v>
      </c>
      <c r="D141" s="61" t="s">
        <v>15</v>
      </c>
      <c r="E141" s="98" t="s">
        <v>124</v>
      </c>
      <c r="F141" s="98" t="s">
        <v>129</v>
      </c>
      <c r="G141" s="98" t="s">
        <v>68</v>
      </c>
      <c r="H141" s="98"/>
      <c r="I141" s="95">
        <f t="shared" si="15"/>
        <v>482.8</v>
      </c>
      <c r="J141" s="95">
        <f t="shared" si="15"/>
        <v>0</v>
      </c>
      <c r="K141" s="96">
        <f>K142</f>
        <v>0</v>
      </c>
    </row>
    <row r="142" spans="1:11" ht="20.25">
      <c r="A142" s="21"/>
      <c r="B142" s="22"/>
      <c r="C142" s="144" t="s">
        <v>98</v>
      </c>
      <c r="D142" s="36" t="s">
        <v>15</v>
      </c>
      <c r="E142" s="58" t="s">
        <v>124</v>
      </c>
      <c r="F142" s="35" t="s">
        <v>129</v>
      </c>
      <c r="G142" s="35" t="s">
        <v>97</v>
      </c>
      <c r="H142" s="81"/>
      <c r="I142" s="82">
        <f t="shared" si="15"/>
        <v>482.8</v>
      </c>
      <c r="J142" s="82">
        <f t="shared" si="15"/>
        <v>0</v>
      </c>
      <c r="K142" s="105">
        <f>K143</f>
        <v>0</v>
      </c>
    </row>
    <row r="143" spans="1:11" ht="20.25">
      <c r="A143" s="21"/>
      <c r="B143" s="22"/>
      <c r="C143" s="145" t="s">
        <v>205</v>
      </c>
      <c r="D143" s="146" t="s">
        <v>15</v>
      </c>
      <c r="E143" s="146" t="s">
        <v>124</v>
      </c>
      <c r="F143" s="146" t="s">
        <v>129</v>
      </c>
      <c r="G143" s="146" t="s">
        <v>97</v>
      </c>
      <c r="H143" s="146" t="s">
        <v>206</v>
      </c>
      <c r="I143" s="147">
        <f>310+172.8</f>
        <v>482.8</v>
      </c>
      <c r="J143" s="147">
        <v>0</v>
      </c>
      <c r="K143" s="148">
        <v>0</v>
      </c>
    </row>
    <row r="144" spans="1:11" ht="20.25">
      <c r="A144" s="21"/>
      <c r="B144" s="22"/>
      <c r="C144" s="104" t="s">
        <v>27</v>
      </c>
      <c r="D144" s="28" t="s">
        <v>15</v>
      </c>
      <c r="E144" s="58" t="s">
        <v>128</v>
      </c>
      <c r="F144" s="58"/>
      <c r="G144" s="58" t="s">
        <v>16</v>
      </c>
      <c r="H144" s="58" t="s">
        <v>16</v>
      </c>
      <c r="I144" s="82">
        <f>I145+I154+I159+I185</f>
        <v>29353.199999999997</v>
      </c>
      <c r="J144" s="82">
        <f>J145+J154+J159+J185</f>
        <v>15562.099999999999</v>
      </c>
      <c r="K144" s="105">
        <f>K145+K154+K159+K185</f>
        <v>14484.8</v>
      </c>
    </row>
    <row r="145" spans="1:11" ht="20.25">
      <c r="A145" s="21"/>
      <c r="B145" s="22"/>
      <c r="C145" s="97" t="s">
        <v>28</v>
      </c>
      <c r="D145" s="28" t="s">
        <v>15</v>
      </c>
      <c r="E145" s="67" t="s">
        <v>128</v>
      </c>
      <c r="F145" s="36" t="s">
        <v>119</v>
      </c>
      <c r="G145" s="67" t="s">
        <v>16</v>
      </c>
      <c r="H145" s="67" t="s">
        <v>16</v>
      </c>
      <c r="I145" s="106">
        <f aca="true" t="shared" si="16" ref="I145:K146">I146</f>
        <v>2879.3</v>
      </c>
      <c r="J145" s="106">
        <f t="shared" si="16"/>
        <v>60</v>
      </c>
      <c r="K145" s="149">
        <f t="shared" si="16"/>
        <v>60</v>
      </c>
    </row>
    <row r="146" spans="1:11" ht="20.25">
      <c r="A146" s="21"/>
      <c r="B146" s="22"/>
      <c r="C146" s="129" t="s">
        <v>46</v>
      </c>
      <c r="D146" s="61" t="s">
        <v>15</v>
      </c>
      <c r="E146" s="24" t="s">
        <v>128</v>
      </c>
      <c r="F146" s="24" t="s">
        <v>119</v>
      </c>
      <c r="G146" s="24" t="s">
        <v>67</v>
      </c>
      <c r="H146" s="24"/>
      <c r="I146" s="25">
        <f t="shared" si="16"/>
        <v>2879.3</v>
      </c>
      <c r="J146" s="25">
        <f t="shared" si="16"/>
        <v>60</v>
      </c>
      <c r="K146" s="26">
        <f t="shared" si="16"/>
        <v>60</v>
      </c>
    </row>
    <row r="147" spans="1:11" ht="20.25">
      <c r="A147" s="21"/>
      <c r="B147" s="22"/>
      <c r="C147" s="97" t="s">
        <v>47</v>
      </c>
      <c r="D147" s="98" t="s">
        <v>15</v>
      </c>
      <c r="E147" s="28" t="s">
        <v>128</v>
      </c>
      <c r="F147" s="28" t="s">
        <v>119</v>
      </c>
      <c r="G147" s="28" t="s">
        <v>68</v>
      </c>
      <c r="H147" s="28"/>
      <c r="I147" s="95">
        <f>I148+I150+I152</f>
        <v>2879.3</v>
      </c>
      <c r="J147" s="95">
        <f>J148+J150</f>
        <v>60</v>
      </c>
      <c r="K147" s="96">
        <f>K148+K150</f>
        <v>60</v>
      </c>
    </row>
    <row r="148" spans="1:11" ht="20.25">
      <c r="A148" s="21"/>
      <c r="B148" s="22"/>
      <c r="C148" s="144" t="s">
        <v>100</v>
      </c>
      <c r="D148" s="35" t="s">
        <v>15</v>
      </c>
      <c r="E148" s="36" t="s">
        <v>128</v>
      </c>
      <c r="F148" s="36" t="s">
        <v>119</v>
      </c>
      <c r="G148" s="36" t="s">
        <v>99</v>
      </c>
      <c r="H148" s="68"/>
      <c r="I148" s="82">
        <f>I149</f>
        <v>1380.8000000000002</v>
      </c>
      <c r="J148" s="82">
        <f>J149</f>
        <v>0</v>
      </c>
      <c r="K148" s="105">
        <f>K149</f>
        <v>0</v>
      </c>
    </row>
    <row r="149" spans="1:11" ht="40.5" customHeight="1">
      <c r="A149" s="21"/>
      <c r="B149" s="22"/>
      <c r="C149" s="39" t="s">
        <v>205</v>
      </c>
      <c r="D149" s="59" t="s">
        <v>15</v>
      </c>
      <c r="E149" s="40" t="s">
        <v>128</v>
      </c>
      <c r="F149" s="40" t="s">
        <v>119</v>
      </c>
      <c r="G149" s="40" t="s">
        <v>99</v>
      </c>
      <c r="H149" s="40" t="s">
        <v>206</v>
      </c>
      <c r="I149" s="4">
        <f>701.2+679.6</f>
        <v>1380.8000000000002</v>
      </c>
      <c r="J149" s="4">
        <v>0</v>
      </c>
      <c r="K149" s="122">
        <v>0</v>
      </c>
    </row>
    <row r="150" spans="1:11" ht="40.5" customHeight="1">
      <c r="A150" s="21"/>
      <c r="B150" s="22"/>
      <c r="C150" s="144" t="s">
        <v>162</v>
      </c>
      <c r="D150" s="35" t="s">
        <v>15</v>
      </c>
      <c r="E150" s="36" t="s">
        <v>128</v>
      </c>
      <c r="F150" s="36" t="s">
        <v>119</v>
      </c>
      <c r="G150" s="36" t="s">
        <v>163</v>
      </c>
      <c r="H150" s="68"/>
      <c r="I150" s="82">
        <f>I151</f>
        <v>170.4</v>
      </c>
      <c r="J150" s="82">
        <f>J151</f>
        <v>60</v>
      </c>
      <c r="K150" s="105">
        <f>K151</f>
        <v>60</v>
      </c>
    </row>
    <row r="151" spans="1:11" ht="40.5" customHeight="1">
      <c r="A151" s="21"/>
      <c r="B151" s="22"/>
      <c r="C151" s="39" t="s">
        <v>205</v>
      </c>
      <c r="D151" s="59" t="s">
        <v>15</v>
      </c>
      <c r="E151" s="40" t="s">
        <v>128</v>
      </c>
      <c r="F151" s="40" t="s">
        <v>119</v>
      </c>
      <c r="G151" s="40" t="s">
        <v>163</v>
      </c>
      <c r="H151" s="40" t="s">
        <v>206</v>
      </c>
      <c r="I151" s="4">
        <f>58.4+62+50</f>
        <v>170.4</v>
      </c>
      <c r="J151" s="4">
        <v>60</v>
      </c>
      <c r="K151" s="122">
        <v>60</v>
      </c>
    </row>
    <row r="152" spans="1:11" ht="40.5" customHeight="1">
      <c r="A152" s="21"/>
      <c r="B152" s="22"/>
      <c r="C152" s="144" t="s">
        <v>245</v>
      </c>
      <c r="D152" s="35" t="s">
        <v>15</v>
      </c>
      <c r="E152" s="36" t="s">
        <v>128</v>
      </c>
      <c r="F152" s="36" t="s">
        <v>119</v>
      </c>
      <c r="G152" s="36" t="s">
        <v>244</v>
      </c>
      <c r="H152" s="68"/>
      <c r="I152" s="82">
        <f>I153</f>
        <v>1328.1</v>
      </c>
      <c r="J152" s="82">
        <f>J153</f>
        <v>0</v>
      </c>
      <c r="K152" s="105">
        <f>K153</f>
        <v>0</v>
      </c>
    </row>
    <row r="153" spans="1:11" ht="40.5" customHeight="1">
      <c r="A153" s="21"/>
      <c r="B153" s="22"/>
      <c r="C153" s="150" t="s">
        <v>230</v>
      </c>
      <c r="D153" s="59" t="s">
        <v>15</v>
      </c>
      <c r="E153" s="40" t="s">
        <v>128</v>
      </c>
      <c r="F153" s="40" t="s">
        <v>119</v>
      </c>
      <c r="G153" s="40" t="s">
        <v>244</v>
      </c>
      <c r="H153" s="40" t="s">
        <v>229</v>
      </c>
      <c r="I153" s="4">
        <v>1328.1</v>
      </c>
      <c r="J153" s="4">
        <v>0</v>
      </c>
      <c r="K153" s="122">
        <v>0</v>
      </c>
    </row>
    <row r="154" spans="1:11" ht="20.25">
      <c r="A154" s="21"/>
      <c r="B154" s="22"/>
      <c r="C154" s="87" t="s">
        <v>29</v>
      </c>
      <c r="D154" s="43" t="s">
        <v>15</v>
      </c>
      <c r="E154" s="134" t="s">
        <v>128</v>
      </c>
      <c r="F154" s="43" t="s">
        <v>120</v>
      </c>
      <c r="G154" s="134" t="s">
        <v>16</v>
      </c>
      <c r="H154" s="134" t="s">
        <v>16</v>
      </c>
      <c r="I154" s="151">
        <f aca="true" t="shared" si="17" ref="I154:J157">I155</f>
        <v>1102</v>
      </c>
      <c r="J154" s="151">
        <f t="shared" si="17"/>
        <v>0</v>
      </c>
      <c r="K154" s="152">
        <f>K155</f>
        <v>0</v>
      </c>
    </row>
    <row r="155" spans="1:11" ht="20.25">
      <c r="A155" s="21"/>
      <c r="B155" s="22"/>
      <c r="C155" s="97" t="s">
        <v>46</v>
      </c>
      <c r="D155" s="153" t="s">
        <v>15</v>
      </c>
      <c r="E155" s="98" t="s">
        <v>128</v>
      </c>
      <c r="F155" s="98" t="s">
        <v>120</v>
      </c>
      <c r="G155" s="98" t="s">
        <v>67</v>
      </c>
      <c r="H155" s="58" t="s">
        <v>16</v>
      </c>
      <c r="I155" s="82">
        <f t="shared" si="17"/>
        <v>1102</v>
      </c>
      <c r="J155" s="82">
        <f t="shared" si="17"/>
        <v>0</v>
      </c>
      <c r="K155" s="105">
        <f>K156</f>
        <v>0</v>
      </c>
    </row>
    <row r="156" spans="1:11" ht="20.25">
      <c r="A156" s="21"/>
      <c r="B156" s="22"/>
      <c r="C156" s="144" t="s">
        <v>47</v>
      </c>
      <c r="D156" s="28" t="s">
        <v>15</v>
      </c>
      <c r="E156" s="35" t="s">
        <v>128</v>
      </c>
      <c r="F156" s="35" t="s">
        <v>120</v>
      </c>
      <c r="G156" s="35" t="s">
        <v>68</v>
      </c>
      <c r="H156" s="81"/>
      <c r="I156" s="95">
        <f t="shared" si="17"/>
        <v>1102</v>
      </c>
      <c r="J156" s="95">
        <f t="shared" si="17"/>
        <v>0</v>
      </c>
      <c r="K156" s="96">
        <f>K157</f>
        <v>0</v>
      </c>
    </row>
    <row r="157" spans="1:11" ht="20.25">
      <c r="A157" s="21"/>
      <c r="B157" s="22"/>
      <c r="C157" s="144" t="s">
        <v>102</v>
      </c>
      <c r="D157" s="36" t="s">
        <v>15</v>
      </c>
      <c r="E157" s="35" t="s">
        <v>128</v>
      </c>
      <c r="F157" s="35" t="s">
        <v>120</v>
      </c>
      <c r="G157" s="35" t="s">
        <v>101</v>
      </c>
      <c r="H157" s="81"/>
      <c r="I157" s="82">
        <f t="shared" si="17"/>
        <v>1102</v>
      </c>
      <c r="J157" s="82">
        <f t="shared" si="17"/>
        <v>0</v>
      </c>
      <c r="K157" s="105">
        <f>K158</f>
        <v>0</v>
      </c>
    </row>
    <row r="158" spans="1:11" ht="20.25">
      <c r="A158" s="21"/>
      <c r="B158" s="22"/>
      <c r="C158" s="49" t="s">
        <v>205</v>
      </c>
      <c r="D158" s="54" t="s">
        <v>15</v>
      </c>
      <c r="E158" s="54" t="s">
        <v>128</v>
      </c>
      <c r="F158" s="54" t="s">
        <v>120</v>
      </c>
      <c r="G158" s="54" t="s">
        <v>101</v>
      </c>
      <c r="H158" s="54" t="s">
        <v>206</v>
      </c>
      <c r="I158" s="5">
        <f>250+1400-548</f>
        <v>1102</v>
      </c>
      <c r="J158" s="5">
        <v>0</v>
      </c>
      <c r="K158" s="136">
        <v>0</v>
      </c>
    </row>
    <row r="159" spans="1:11" ht="20.25">
      <c r="A159" s="21"/>
      <c r="B159" s="22"/>
      <c r="C159" s="97" t="s">
        <v>30</v>
      </c>
      <c r="D159" s="94" t="s">
        <v>15</v>
      </c>
      <c r="E159" s="94" t="s">
        <v>128</v>
      </c>
      <c r="F159" s="94" t="s">
        <v>125</v>
      </c>
      <c r="G159" s="99"/>
      <c r="H159" s="99"/>
      <c r="I159" s="107">
        <f>I160+I165+I171</f>
        <v>16600.7</v>
      </c>
      <c r="J159" s="107">
        <f>J160+J165+J171</f>
        <v>7140.8</v>
      </c>
      <c r="K159" s="107">
        <f>K160+K165+K171</f>
        <v>6063.5</v>
      </c>
    </row>
    <row r="160" spans="1:11" ht="60.75">
      <c r="A160" s="21"/>
      <c r="B160" s="22"/>
      <c r="C160" s="97" t="s">
        <v>233</v>
      </c>
      <c r="D160" s="94" t="s">
        <v>15</v>
      </c>
      <c r="E160" s="94" t="s">
        <v>128</v>
      </c>
      <c r="F160" s="98" t="s">
        <v>125</v>
      </c>
      <c r="G160" s="98" t="s">
        <v>232</v>
      </c>
      <c r="H160" s="99"/>
      <c r="I160" s="107">
        <f>I162</f>
        <v>0</v>
      </c>
      <c r="J160" s="107">
        <f>J162</f>
        <v>0</v>
      </c>
      <c r="K160" s="108">
        <f>K162</f>
        <v>0</v>
      </c>
    </row>
    <row r="161" spans="1:11" ht="40.5">
      <c r="A161" s="21"/>
      <c r="B161" s="22"/>
      <c r="C161" s="97" t="s">
        <v>236</v>
      </c>
      <c r="D161" s="94" t="s">
        <v>15</v>
      </c>
      <c r="E161" s="94" t="s">
        <v>128</v>
      </c>
      <c r="F161" s="98" t="s">
        <v>125</v>
      </c>
      <c r="G161" s="98" t="s">
        <v>235</v>
      </c>
      <c r="H161" s="99"/>
      <c r="I161" s="107">
        <f aca="true" t="shared" si="18" ref="I161:J163">I162</f>
        <v>0</v>
      </c>
      <c r="J161" s="107">
        <f t="shared" si="18"/>
        <v>0</v>
      </c>
      <c r="K161" s="108">
        <f>K162</f>
        <v>0</v>
      </c>
    </row>
    <row r="162" spans="1:11" ht="26.25" customHeight="1">
      <c r="A162" s="21"/>
      <c r="B162" s="22"/>
      <c r="C162" s="97" t="s">
        <v>237</v>
      </c>
      <c r="D162" s="94" t="s">
        <v>15</v>
      </c>
      <c r="E162" s="94" t="s">
        <v>128</v>
      </c>
      <c r="F162" s="98" t="s">
        <v>125</v>
      </c>
      <c r="G162" s="98" t="s">
        <v>234</v>
      </c>
      <c r="H162" s="99"/>
      <c r="I162" s="107">
        <f t="shared" si="18"/>
        <v>0</v>
      </c>
      <c r="J162" s="107">
        <f t="shared" si="18"/>
        <v>0</v>
      </c>
      <c r="K162" s="108">
        <f>K163</f>
        <v>0</v>
      </c>
    </row>
    <row r="163" spans="1:11" ht="20.25">
      <c r="A163" s="21"/>
      <c r="B163" s="22"/>
      <c r="C163" s="119" t="s">
        <v>263</v>
      </c>
      <c r="D163" s="88" t="s">
        <v>15</v>
      </c>
      <c r="E163" s="88" t="s">
        <v>128</v>
      </c>
      <c r="F163" s="88" t="s">
        <v>125</v>
      </c>
      <c r="G163" s="88" t="s">
        <v>262</v>
      </c>
      <c r="H163" s="88"/>
      <c r="I163" s="120">
        <f t="shared" si="18"/>
        <v>0</v>
      </c>
      <c r="J163" s="120">
        <f t="shared" si="18"/>
        <v>0</v>
      </c>
      <c r="K163" s="121">
        <f>K164</f>
        <v>0</v>
      </c>
    </row>
    <row r="164" spans="1:11" ht="20.25">
      <c r="A164" s="21"/>
      <c r="B164" s="22"/>
      <c r="C164" s="53" t="s">
        <v>205</v>
      </c>
      <c r="D164" s="59" t="s">
        <v>15</v>
      </c>
      <c r="E164" s="59" t="s">
        <v>128</v>
      </c>
      <c r="F164" s="59" t="s">
        <v>125</v>
      </c>
      <c r="G164" s="59" t="s">
        <v>262</v>
      </c>
      <c r="H164" s="59" t="s">
        <v>206</v>
      </c>
      <c r="I164" s="4">
        <v>0</v>
      </c>
      <c r="J164" s="4">
        <v>0</v>
      </c>
      <c r="K164" s="122">
        <v>0</v>
      </c>
    </row>
    <row r="165" spans="1:11" ht="81">
      <c r="A165" s="21"/>
      <c r="B165" s="22"/>
      <c r="C165" s="66" t="s">
        <v>182</v>
      </c>
      <c r="D165" s="61" t="s">
        <v>15</v>
      </c>
      <c r="E165" s="67" t="s">
        <v>128</v>
      </c>
      <c r="F165" s="36" t="s">
        <v>125</v>
      </c>
      <c r="G165" s="35" t="s">
        <v>183</v>
      </c>
      <c r="H165" s="132"/>
      <c r="I165" s="133">
        <f>I166</f>
        <v>6204.6</v>
      </c>
      <c r="J165" s="133">
        <f>J166</f>
        <v>6204.6</v>
      </c>
      <c r="K165" s="133">
        <f>K166</f>
        <v>1237.3</v>
      </c>
    </row>
    <row r="166" spans="1:11" ht="60.75">
      <c r="A166" s="21"/>
      <c r="B166" s="22"/>
      <c r="C166" s="97" t="s">
        <v>184</v>
      </c>
      <c r="D166" s="98" t="s">
        <v>15</v>
      </c>
      <c r="E166" s="71" t="s">
        <v>128</v>
      </c>
      <c r="F166" s="28" t="s">
        <v>125</v>
      </c>
      <c r="G166" s="98" t="s">
        <v>257</v>
      </c>
      <c r="H166" s="72"/>
      <c r="I166" s="95">
        <f>I169+I167</f>
        <v>6204.6</v>
      </c>
      <c r="J166" s="95">
        <f>J169+J167</f>
        <v>6204.6</v>
      </c>
      <c r="K166" s="96">
        <f>K169+K167</f>
        <v>1237.3</v>
      </c>
    </row>
    <row r="167" spans="1:11" ht="20.25">
      <c r="A167" s="21"/>
      <c r="B167" s="22"/>
      <c r="C167" s="154" t="s">
        <v>231</v>
      </c>
      <c r="D167" s="155" t="s">
        <v>15</v>
      </c>
      <c r="E167" s="156" t="s">
        <v>128</v>
      </c>
      <c r="F167" s="155" t="s">
        <v>125</v>
      </c>
      <c r="G167" s="157" t="s">
        <v>258</v>
      </c>
      <c r="H167" s="156"/>
      <c r="I167" s="158">
        <f>I168</f>
        <v>0</v>
      </c>
      <c r="J167" s="158">
        <f>J168</f>
        <v>6204.6</v>
      </c>
      <c r="K167" s="159">
        <f>K168</f>
        <v>1237.3</v>
      </c>
    </row>
    <row r="168" spans="1:11" ht="20.25">
      <c r="A168" s="21"/>
      <c r="B168" s="22"/>
      <c r="C168" s="160" t="s">
        <v>205</v>
      </c>
      <c r="D168" s="161" t="s">
        <v>15</v>
      </c>
      <c r="E168" s="161" t="s">
        <v>128</v>
      </c>
      <c r="F168" s="161" t="s">
        <v>125</v>
      </c>
      <c r="G168" s="161" t="s">
        <v>258</v>
      </c>
      <c r="H168" s="161" t="s">
        <v>206</v>
      </c>
      <c r="I168" s="162">
        <f>124.1-124.1</f>
        <v>0</v>
      </c>
      <c r="J168" s="162">
        <v>6204.6</v>
      </c>
      <c r="K168" s="163">
        <v>1237.3</v>
      </c>
    </row>
    <row r="169" spans="1:11" ht="20.25">
      <c r="A169" s="21"/>
      <c r="B169" s="22"/>
      <c r="C169" s="154" t="s">
        <v>168</v>
      </c>
      <c r="D169" s="155" t="s">
        <v>15</v>
      </c>
      <c r="E169" s="156" t="s">
        <v>128</v>
      </c>
      <c r="F169" s="155" t="s">
        <v>125</v>
      </c>
      <c r="G169" s="157" t="s">
        <v>259</v>
      </c>
      <c r="H169" s="156"/>
      <c r="I169" s="158">
        <f>I170</f>
        <v>6204.6</v>
      </c>
      <c r="J169" s="158">
        <f>J170</f>
        <v>0</v>
      </c>
      <c r="K169" s="159">
        <f>K170</f>
        <v>0</v>
      </c>
    </row>
    <row r="170" spans="1:11" ht="20.25">
      <c r="A170" s="21"/>
      <c r="B170" s="22"/>
      <c r="C170" s="160" t="s">
        <v>205</v>
      </c>
      <c r="D170" s="161" t="s">
        <v>15</v>
      </c>
      <c r="E170" s="161" t="s">
        <v>128</v>
      </c>
      <c r="F170" s="161" t="s">
        <v>125</v>
      </c>
      <c r="G170" s="161" t="s">
        <v>259</v>
      </c>
      <c r="H170" s="161" t="s">
        <v>206</v>
      </c>
      <c r="I170" s="162">
        <f>6080.5+124.1</f>
        <v>6204.6</v>
      </c>
      <c r="J170" s="162">
        <v>0</v>
      </c>
      <c r="K170" s="163">
        <v>0</v>
      </c>
    </row>
    <row r="171" spans="1:11" ht="20.25">
      <c r="A171" s="21"/>
      <c r="B171" s="22"/>
      <c r="C171" s="129" t="s">
        <v>46</v>
      </c>
      <c r="D171" s="55" t="s">
        <v>15</v>
      </c>
      <c r="E171" s="55" t="s">
        <v>128</v>
      </c>
      <c r="F171" s="55" t="s">
        <v>125</v>
      </c>
      <c r="G171" s="61" t="s">
        <v>67</v>
      </c>
      <c r="H171" s="126"/>
      <c r="I171" s="25">
        <f>I172</f>
        <v>10396.1</v>
      </c>
      <c r="J171" s="25">
        <f>J172</f>
        <v>936.2</v>
      </c>
      <c r="K171" s="26">
        <f>K172</f>
        <v>4826.2</v>
      </c>
    </row>
    <row r="172" spans="1:11" ht="20.25">
      <c r="A172" s="21"/>
      <c r="B172" s="22"/>
      <c r="C172" s="97" t="s">
        <v>47</v>
      </c>
      <c r="D172" s="94" t="s">
        <v>15</v>
      </c>
      <c r="E172" s="94" t="s">
        <v>128</v>
      </c>
      <c r="F172" s="94" t="s">
        <v>125</v>
      </c>
      <c r="G172" s="98" t="s">
        <v>68</v>
      </c>
      <c r="H172" s="99" t="s">
        <v>16</v>
      </c>
      <c r="I172" s="95">
        <f>I173+I176+I178+I183+I181</f>
        <v>10396.1</v>
      </c>
      <c r="J172" s="95">
        <f>J173+J176+J178</f>
        <v>936.2</v>
      </c>
      <c r="K172" s="96">
        <f>K173+K176+K178</f>
        <v>4826.2</v>
      </c>
    </row>
    <row r="173" spans="1:11" ht="20.25">
      <c r="A173" s="21"/>
      <c r="B173" s="22"/>
      <c r="C173" s="144" t="s">
        <v>106</v>
      </c>
      <c r="D173" s="58" t="s">
        <v>15</v>
      </c>
      <c r="E173" s="58" t="s">
        <v>128</v>
      </c>
      <c r="F173" s="58" t="s">
        <v>125</v>
      </c>
      <c r="G173" s="35" t="s">
        <v>103</v>
      </c>
      <c r="H173" s="81"/>
      <c r="I173" s="82">
        <f>I174+I175</f>
        <v>6070</v>
      </c>
      <c r="J173" s="82">
        <f>J174</f>
        <v>450</v>
      </c>
      <c r="K173" s="105">
        <f>K174</f>
        <v>2550</v>
      </c>
    </row>
    <row r="174" spans="1:11" ht="20.25">
      <c r="A174" s="21"/>
      <c r="B174" s="22"/>
      <c r="C174" s="49" t="s">
        <v>205</v>
      </c>
      <c r="D174" s="50" t="s">
        <v>15</v>
      </c>
      <c r="E174" s="54" t="s">
        <v>128</v>
      </c>
      <c r="F174" s="54" t="s">
        <v>125</v>
      </c>
      <c r="G174" s="54" t="s">
        <v>103</v>
      </c>
      <c r="H174" s="54" t="s">
        <v>206</v>
      </c>
      <c r="I174" s="5">
        <f>5600+470-6</f>
        <v>6064</v>
      </c>
      <c r="J174" s="5">
        <f>1100-650</f>
        <v>450</v>
      </c>
      <c r="K174" s="136">
        <f>3400-850</f>
        <v>2550</v>
      </c>
    </row>
    <row r="175" spans="1:11" ht="20.25">
      <c r="A175" s="21"/>
      <c r="B175" s="22"/>
      <c r="C175" s="39" t="s">
        <v>221</v>
      </c>
      <c r="D175" s="50" t="s">
        <v>15</v>
      </c>
      <c r="E175" s="54" t="s">
        <v>128</v>
      </c>
      <c r="F175" s="54" t="s">
        <v>125</v>
      </c>
      <c r="G175" s="54" t="s">
        <v>103</v>
      </c>
      <c r="H175" s="54" t="s">
        <v>220</v>
      </c>
      <c r="I175" s="5">
        <v>6</v>
      </c>
      <c r="J175" s="5">
        <v>0</v>
      </c>
      <c r="K175" s="136">
        <v>0</v>
      </c>
    </row>
    <row r="176" spans="1:11" ht="20.25">
      <c r="A176" s="21"/>
      <c r="B176" s="22"/>
      <c r="C176" s="144" t="s">
        <v>107</v>
      </c>
      <c r="D176" s="35" t="s">
        <v>15</v>
      </c>
      <c r="E176" s="58" t="s">
        <v>128</v>
      </c>
      <c r="F176" s="58" t="s">
        <v>125</v>
      </c>
      <c r="G176" s="35" t="s">
        <v>104</v>
      </c>
      <c r="H176" s="81"/>
      <c r="I176" s="82">
        <f>I177</f>
        <v>50</v>
      </c>
      <c r="J176" s="82">
        <f>J177</f>
        <v>0</v>
      </c>
      <c r="K176" s="105">
        <f>K177</f>
        <v>150</v>
      </c>
    </row>
    <row r="177" spans="1:11" ht="20.25">
      <c r="A177" s="21"/>
      <c r="B177" s="22"/>
      <c r="C177" s="49" t="s">
        <v>205</v>
      </c>
      <c r="D177" s="54" t="s">
        <v>15</v>
      </c>
      <c r="E177" s="54" t="s">
        <v>128</v>
      </c>
      <c r="F177" s="54" t="s">
        <v>125</v>
      </c>
      <c r="G177" s="54" t="s">
        <v>104</v>
      </c>
      <c r="H177" s="54" t="s">
        <v>206</v>
      </c>
      <c r="I177" s="5">
        <v>50</v>
      </c>
      <c r="J177" s="5">
        <v>0</v>
      </c>
      <c r="K177" s="136">
        <v>150</v>
      </c>
    </row>
    <row r="178" spans="1:11" ht="60.75">
      <c r="A178" s="21"/>
      <c r="B178" s="22"/>
      <c r="C178" s="144" t="s">
        <v>171</v>
      </c>
      <c r="D178" s="36" t="s">
        <v>15</v>
      </c>
      <c r="E178" s="58" t="s">
        <v>128</v>
      </c>
      <c r="F178" s="58" t="s">
        <v>125</v>
      </c>
      <c r="G178" s="35" t="s">
        <v>105</v>
      </c>
      <c r="H178" s="81"/>
      <c r="I178" s="82">
        <f>I179+I180</f>
        <v>1746.1000000000001</v>
      </c>
      <c r="J178" s="82">
        <f>J179+J180</f>
        <v>486.2</v>
      </c>
      <c r="K178" s="105">
        <f>K179+K180</f>
        <v>2126.2</v>
      </c>
    </row>
    <row r="179" spans="1:11" ht="20.25">
      <c r="A179" s="21"/>
      <c r="B179" s="22"/>
      <c r="C179" s="49" t="s">
        <v>205</v>
      </c>
      <c r="D179" s="50" t="s">
        <v>15</v>
      </c>
      <c r="E179" s="54" t="s">
        <v>128</v>
      </c>
      <c r="F179" s="54" t="s">
        <v>125</v>
      </c>
      <c r="G179" s="54" t="s">
        <v>105</v>
      </c>
      <c r="H179" s="54" t="s">
        <v>206</v>
      </c>
      <c r="I179" s="5">
        <f>483.2+55+2.6+1200</f>
        <v>1740.8000000000002</v>
      </c>
      <c r="J179" s="5">
        <v>483.2</v>
      </c>
      <c r="K179" s="136">
        <v>2123.2</v>
      </c>
    </row>
    <row r="180" spans="1:11" ht="20.25">
      <c r="A180" s="21"/>
      <c r="B180" s="22"/>
      <c r="C180" s="39" t="s">
        <v>221</v>
      </c>
      <c r="D180" s="40" t="s">
        <v>15</v>
      </c>
      <c r="E180" s="59" t="s">
        <v>128</v>
      </c>
      <c r="F180" s="59" t="s">
        <v>125</v>
      </c>
      <c r="G180" s="59" t="s">
        <v>105</v>
      </c>
      <c r="H180" s="59" t="s">
        <v>220</v>
      </c>
      <c r="I180" s="4">
        <f>3+2.3</f>
        <v>5.3</v>
      </c>
      <c r="J180" s="4">
        <v>3</v>
      </c>
      <c r="K180" s="122">
        <v>3</v>
      </c>
    </row>
    <row r="181" spans="1:11" ht="35.25" customHeight="1">
      <c r="A181" s="21"/>
      <c r="B181" s="22"/>
      <c r="C181" s="144" t="s">
        <v>291</v>
      </c>
      <c r="D181" s="35" t="s">
        <v>15</v>
      </c>
      <c r="E181" s="58" t="s">
        <v>128</v>
      </c>
      <c r="F181" s="58" t="s">
        <v>125</v>
      </c>
      <c r="G181" s="35" t="s">
        <v>290</v>
      </c>
      <c r="H181" s="81"/>
      <c r="I181" s="82">
        <f>I182</f>
        <v>110</v>
      </c>
      <c r="J181" s="82">
        <f>J182</f>
        <v>0</v>
      </c>
      <c r="K181" s="105">
        <f>K182</f>
        <v>0</v>
      </c>
    </row>
    <row r="182" spans="1:11" ht="56.25" customHeight="1">
      <c r="A182" s="21"/>
      <c r="B182" s="22"/>
      <c r="C182" s="49" t="s">
        <v>205</v>
      </c>
      <c r="D182" s="54" t="s">
        <v>15</v>
      </c>
      <c r="E182" s="54" t="s">
        <v>128</v>
      </c>
      <c r="F182" s="54" t="s">
        <v>125</v>
      </c>
      <c r="G182" s="54" t="s">
        <v>290</v>
      </c>
      <c r="H182" s="54" t="s">
        <v>206</v>
      </c>
      <c r="I182" s="5">
        <v>110</v>
      </c>
      <c r="J182" s="5">
        <v>0</v>
      </c>
      <c r="K182" s="136">
        <v>0</v>
      </c>
    </row>
    <row r="183" spans="1:11" ht="20.25">
      <c r="A183" s="21"/>
      <c r="B183" s="22"/>
      <c r="C183" s="144" t="s">
        <v>283</v>
      </c>
      <c r="D183" s="35" t="s">
        <v>15</v>
      </c>
      <c r="E183" s="58" t="s">
        <v>128</v>
      </c>
      <c r="F183" s="58" t="s">
        <v>125</v>
      </c>
      <c r="G183" s="35" t="s">
        <v>284</v>
      </c>
      <c r="H183" s="81"/>
      <c r="I183" s="82">
        <f>I184</f>
        <v>2420</v>
      </c>
      <c r="J183" s="82">
        <f>J184</f>
        <v>0</v>
      </c>
      <c r="K183" s="105">
        <f>K184</f>
        <v>0</v>
      </c>
    </row>
    <row r="184" spans="1:11" ht="20.25">
      <c r="A184" s="21"/>
      <c r="B184" s="22"/>
      <c r="C184" s="74" t="s">
        <v>205</v>
      </c>
      <c r="D184" s="59" t="s">
        <v>15</v>
      </c>
      <c r="E184" s="59" t="s">
        <v>128</v>
      </c>
      <c r="F184" s="59" t="s">
        <v>125</v>
      </c>
      <c r="G184" s="59" t="s">
        <v>284</v>
      </c>
      <c r="H184" s="59" t="s">
        <v>206</v>
      </c>
      <c r="I184" s="4">
        <f>2000+420</f>
        <v>2420</v>
      </c>
      <c r="J184" s="4">
        <v>0</v>
      </c>
      <c r="K184" s="122">
        <v>0</v>
      </c>
    </row>
    <row r="185" spans="1:11" ht="20.25">
      <c r="A185" s="21"/>
      <c r="B185" s="22"/>
      <c r="C185" s="27" t="s">
        <v>59</v>
      </c>
      <c r="D185" s="24" t="s">
        <v>15</v>
      </c>
      <c r="E185" s="164" t="s">
        <v>128</v>
      </c>
      <c r="F185" s="164" t="s">
        <v>128</v>
      </c>
      <c r="G185" s="64"/>
      <c r="H185" s="64"/>
      <c r="I185" s="165">
        <f aca="true" t="shared" si="19" ref="I185:J187">I186</f>
        <v>8771.199999999999</v>
      </c>
      <c r="J185" s="165">
        <f t="shared" si="19"/>
        <v>8361.3</v>
      </c>
      <c r="K185" s="166">
        <f>K186</f>
        <v>8361.3</v>
      </c>
    </row>
    <row r="186" spans="1:11" ht="20.25">
      <c r="A186" s="21"/>
      <c r="B186" s="22"/>
      <c r="C186" s="30" t="s">
        <v>46</v>
      </c>
      <c r="D186" s="24" t="s">
        <v>15</v>
      </c>
      <c r="E186" s="71" t="s">
        <v>128</v>
      </c>
      <c r="F186" s="71" t="s">
        <v>128</v>
      </c>
      <c r="G186" s="28" t="s">
        <v>67</v>
      </c>
      <c r="H186" s="28"/>
      <c r="I186" s="167">
        <f t="shared" si="19"/>
        <v>8771.199999999999</v>
      </c>
      <c r="J186" s="167">
        <f t="shared" si="19"/>
        <v>8361.3</v>
      </c>
      <c r="K186" s="168">
        <f>K187</f>
        <v>8361.3</v>
      </c>
    </row>
    <row r="187" spans="1:11" ht="20.25">
      <c r="A187" s="21"/>
      <c r="B187" s="22"/>
      <c r="C187" s="169" t="s">
        <v>47</v>
      </c>
      <c r="D187" s="28" t="s">
        <v>15</v>
      </c>
      <c r="E187" s="71" t="s">
        <v>128</v>
      </c>
      <c r="F187" s="71" t="s">
        <v>128</v>
      </c>
      <c r="G187" s="28" t="s">
        <v>68</v>
      </c>
      <c r="H187" s="28"/>
      <c r="I187" s="170">
        <f t="shared" si="19"/>
        <v>8771.199999999999</v>
      </c>
      <c r="J187" s="170">
        <f t="shared" si="19"/>
        <v>8361.3</v>
      </c>
      <c r="K187" s="171">
        <f>K188</f>
        <v>8361.3</v>
      </c>
    </row>
    <row r="188" spans="1:11" ht="20.25">
      <c r="A188" s="21"/>
      <c r="B188" s="22"/>
      <c r="C188" s="172" t="s">
        <v>109</v>
      </c>
      <c r="D188" s="173" t="s">
        <v>15</v>
      </c>
      <c r="E188" s="131" t="s">
        <v>128</v>
      </c>
      <c r="F188" s="131" t="s">
        <v>128</v>
      </c>
      <c r="G188" s="173" t="s">
        <v>108</v>
      </c>
      <c r="H188" s="63"/>
      <c r="I188" s="174">
        <f>I189+I190+I191</f>
        <v>8771.199999999999</v>
      </c>
      <c r="J188" s="174">
        <f>J189+J190+J191</f>
        <v>8361.3</v>
      </c>
      <c r="K188" s="175">
        <f>K189+K190+K191</f>
        <v>8361.3</v>
      </c>
    </row>
    <row r="189" spans="1:11" ht="60.75">
      <c r="A189" s="21"/>
      <c r="B189" s="22"/>
      <c r="C189" s="53" t="s">
        <v>219</v>
      </c>
      <c r="D189" s="54" t="s">
        <v>15</v>
      </c>
      <c r="E189" s="50" t="s">
        <v>128</v>
      </c>
      <c r="F189" s="50" t="s">
        <v>128</v>
      </c>
      <c r="G189" s="50" t="s">
        <v>108</v>
      </c>
      <c r="H189" s="50" t="s">
        <v>218</v>
      </c>
      <c r="I189" s="5">
        <f>3484.1+3392.6+2628.7-2628.8</f>
        <v>6876.599999999999</v>
      </c>
      <c r="J189" s="5">
        <v>7233.9</v>
      </c>
      <c r="K189" s="136">
        <v>7233.9</v>
      </c>
    </row>
    <row r="190" spans="1:11" ht="20.25">
      <c r="A190" s="21"/>
      <c r="B190" s="22"/>
      <c r="C190" s="49" t="s">
        <v>205</v>
      </c>
      <c r="D190" s="54" t="s">
        <v>15</v>
      </c>
      <c r="E190" s="50" t="s">
        <v>128</v>
      </c>
      <c r="F190" s="50" t="s">
        <v>128</v>
      </c>
      <c r="G190" s="50" t="s">
        <v>108</v>
      </c>
      <c r="H190" s="50" t="s">
        <v>206</v>
      </c>
      <c r="I190" s="5">
        <f>1092.6+800</f>
        <v>1892.6</v>
      </c>
      <c r="J190" s="5">
        <v>1125.4</v>
      </c>
      <c r="K190" s="136">
        <v>1125.4</v>
      </c>
    </row>
    <row r="191" spans="1:11" ht="20.25">
      <c r="A191" s="21"/>
      <c r="B191" s="22"/>
      <c r="C191" s="69" t="s">
        <v>221</v>
      </c>
      <c r="D191" s="59" t="s">
        <v>15</v>
      </c>
      <c r="E191" s="40" t="s">
        <v>128</v>
      </c>
      <c r="F191" s="40" t="s">
        <v>128</v>
      </c>
      <c r="G191" s="40" t="s">
        <v>108</v>
      </c>
      <c r="H191" s="40" t="s">
        <v>220</v>
      </c>
      <c r="I191" s="4">
        <v>2</v>
      </c>
      <c r="J191" s="4">
        <v>2</v>
      </c>
      <c r="K191" s="122">
        <v>2</v>
      </c>
    </row>
    <row r="192" spans="1:11" ht="20.25">
      <c r="A192" s="21"/>
      <c r="B192" s="22"/>
      <c r="C192" s="27" t="s">
        <v>215</v>
      </c>
      <c r="D192" s="24" t="s">
        <v>15</v>
      </c>
      <c r="E192" s="164" t="s">
        <v>130</v>
      </c>
      <c r="F192" s="64"/>
      <c r="G192" s="64"/>
      <c r="H192" s="64"/>
      <c r="I192" s="167">
        <f aca="true" t="shared" si="20" ref="I192:J196">I193</f>
        <v>40</v>
      </c>
      <c r="J192" s="167">
        <f t="shared" si="20"/>
        <v>40</v>
      </c>
      <c r="K192" s="168">
        <f>K193</f>
        <v>40</v>
      </c>
    </row>
    <row r="193" spans="1:11" ht="20.25">
      <c r="A193" s="21"/>
      <c r="B193" s="22"/>
      <c r="C193" s="27" t="s">
        <v>216</v>
      </c>
      <c r="D193" s="24" t="s">
        <v>15</v>
      </c>
      <c r="E193" s="164" t="s">
        <v>130</v>
      </c>
      <c r="F193" s="164" t="s">
        <v>130</v>
      </c>
      <c r="G193" s="64"/>
      <c r="H193" s="64"/>
      <c r="I193" s="176">
        <f t="shared" si="20"/>
        <v>40</v>
      </c>
      <c r="J193" s="176">
        <f t="shared" si="20"/>
        <v>40</v>
      </c>
      <c r="K193" s="177">
        <f>K194</f>
        <v>40</v>
      </c>
    </row>
    <row r="194" spans="1:11" ht="81">
      <c r="A194" s="21"/>
      <c r="B194" s="22"/>
      <c r="C194" s="129" t="s">
        <v>211</v>
      </c>
      <c r="D194" s="28" t="s">
        <v>15</v>
      </c>
      <c r="E194" s="28" t="s">
        <v>130</v>
      </c>
      <c r="F194" s="28" t="s">
        <v>130</v>
      </c>
      <c r="G194" s="28" t="s">
        <v>212</v>
      </c>
      <c r="H194" s="28"/>
      <c r="I194" s="29">
        <f t="shared" si="20"/>
        <v>40</v>
      </c>
      <c r="J194" s="29">
        <f t="shared" si="20"/>
        <v>40</v>
      </c>
      <c r="K194" s="65">
        <f>K195</f>
        <v>40</v>
      </c>
    </row>
    <row r="195" spans="1:11" ht="40.5">
      <c r="A195" s="21"/>
      <c r="B195" s="22"/>
      <c r="C195" s="97" t="s">
        <v>210</v>
      </c>
      <c r="D195" s="28" t="s">
        <v>15</v>
      </c>
      <c r="E195" s="28" t="s">
        <v>130</v>
      </c>
      <c r="F195" s="28" t="s">
        <v>130</v>
      </c>
      <c r="G195" s="28" t="s">
        <v>213</v>
      </c>
      <c r="H195" s="28"/>
      <c r="I195" s="29">
        <f t="shared" si="20"/>
        <v>40</v>
      </c>
      <c r="J195" s="29">
        <f t="shared" si="20"/>
        <v>40</v>
      </c>
      <c r="K195" s="65">
        <f>K196</f>
        <v>40</v>
      </c>
    </row>
    <row r="196" spans="1:11" ht="20.25">
      <c r="A196" s="21"/>
      <c r="B196" s="22"/>
      <c r="C196" s="144" t="s">
        <v>157</v>
      </c>
      <c r="D196" s="44" t="s">
        <v>15</v>
      </c>
      <c r="E196" s="36" t="s">
        <v>130</v>
      </c>
      <c r="F196" s="36" t="s">
        <v>130</v>
      </c>
      <c r="G196" s="36" t="s">
        <v>214</v>
      </c>
      <c r="H196" s="68"/>
      <c r="I196" s="37">
        <f t="shared" si="20"/>
        <v>40</v>
      </c>
      <c r="J196" s="37">
        <f t="shared" si="20"/>
        <v>40</v>
      </c>
      <c r="K196" s="38">
        <f>K197</f>
        <v>40</v>
      </c>
    </row>
    <row r="197" spans="1:11" ht="20.25">
      <c r="A197" s="21"/>
      <c r="B197" s="22"/>
      <c r="C197" s="53" t="s">
        <v>205</v>
      </c>
      <c r="D197" s="40" t="s">
        <v>15</v>
      </c>
      <c r="E197" s="40" t="s">
        <v>130</v>
      </c>
      <c r="F197" s="40" t="s">
        <v>130</v>
      </c>
      <c r="G197" s="40" t="s">
        <v>214</v>
      </c>
      <c r="H197" s="40" t="s">
        <v>206</v>
      </c>
      <c r="I197" s="4">
        <v>40</v>
      </c>
      <c r="J197" s="4">
        <v>40</v>
      </c>
      <c r="K197" s="122">
        <v>40</v>
      </c>
    </row>
    <row r="198" spans="1:11" ht="20.25">
      <c r="A198" s="21"/>
      <c r="B198" s="22"/>
      <c r="C198" s="97" t="s">
        <v>41</v>
      </c>
      <c r="D198" s="28" t="s">
        <v>15</v>
      </c>
      <c r="E198" s="58" t="s">
        <v>131</v>
      </c>
      <c r="F198" s="81"/>
      <c r="G198" s="81"/>
      <c r="H198" s="81"/>
      <c r="I198" s="82">
        <f>I199+I224</f>
        <v>15546.2</v>
      </c>
      <c r="J198" s="82">
        <f>J199+J224</f>
        <v>11764.4</v>
      </c>
      <c r="K198" s="105">
        <f>K199+K224</f>
        <v>9780.9</v>
      </c>
    </row>
    <row r="199" spans="1:11" ht="20.25">
      <c r="A199" s="21"/>
      <c r="B199" s="22"/>
      <c r="C199" s="144" t="s">
        <v>34</v>
      </c>
      <c r="D199" s="98" t="s">
        <v>15</v>
      </c>
      <c r="E199" s="58" t="s">
        <v>131</v>
      </c>
      <c r="F199" s="35" t="s">
        <v>119</v>
      </c>
      <c r="G199" s="58" t="s">
        <v>16</v>
      </c>
      <c r="H199" s="58" t="s">
        <v>16</v>
      </c>
      <c r="I199" s="106">
        <f>I200</f>
        <v>15349.400000000001</v>
      </c>
      <c r="J199" s="106">
        <f>J200</f>
        <v>11484.4</v>
      </c>
      <c r="K199" s="149">
        <f>K200</f>
        <v>9500.9</v>
      </c>
    </row>
    <row r="200" spans="1:11" ht="60.75">
      <c r="A200" s="21"/>
      <c r="B200" s="22"/>
      <c r="C200" s="30" t="s">
        <v>172</v>
      </c>
      <c r="D200" s="28" t="s">
        <v>15</v>
      </c>
      <c r="E200" s="71" t="s">
        <v>131</v>
      </c>
      <c r="F200" s="28" t="s">
        <v>119</v>
      </c>
      <c r="G200" s="28" t="s">
        <v>185</v>
      </c>
      <c r="H200" s="94" t="s">
        <v>16</v>
      </c>
      <c r="I200" s="95">
        <f>I201+I218</f>
        <v>15349.400000000001</v>
      </c>
      <c r="J200" s="95">
        <f>J201+J218</f>
        <v>11484.4</v>
      </c>
      <c r="K200" s="96">
        <f>K201+K218</f>
        <v>9500.9</v>
      </c>
    </row>
    <row r="201" spans="1:11" ht="60.75">
      <c r="A201" s="21"/>
      <c r="B201" s="22"/>
      <c r="C201" s="169" t="s">
        <v>176</v>
      </c>
      <c r="D201" s="28" t="s">
        <v>15</v>
      </c>
      <c r="E201" s="28" t="s">
        <v>131</v>
      </c>
      <c r="F201" s="28" t="s">
        <v>119</v>
      </c>
      <c r="G201" s="28" t="s">
        <v>186</v>
      </c>
      <c r="H201" s="99"/>
      <c r="I201" s="95">
        <f>I202+I213</f>
        <v>14399.400000000001</v>
      </c>
      <c r="J201" s="95">
        <f>J202+J213</f>
        <v>9257.5</v>
      </c>
      <c r="K201" s="96">
        <f>K202+K213</f>
        <v>9500.9</v>
      </c>
    </row>
    <row r="202" spans="1:11" ht="20.25">
      <c r="A202" s="21"/>
      <c r="B202" s="22"/>
      <c r="C202" s="169" t="s">
        <v>179</v>
      </c>
      <c r="D202" s="28" t="s">
        <v>15</v>
      </c>
      <c r="E202" s="28" t="s">
        <v>131</v>
      </c>
      <c r="F202" s="28" t="s">
        <v>119</v>
      </c>
      <c r="G202" s="28" t="s">
        <v>187</v>
      </c>
      <c r="H202" s="178"/>
      <c r="I202" s="179">
        <f>I203+I211+I209+I207</f>
        <v>13326.300000000001</v>
      </c>
      <c r="J202" s="179">
        <f>J203+J211</f>
        <v>9257.5</v>
      </c>
      <c r="K202" s="180">
        <f>K203+K211</f>
        <v>9500.9</v>
      </c>
    </row>
    <row r="203" spans="1:11" ht="20.25">
      <c r="A203" s="21"/>
      <c r="B203" s="22"/>
      <c r="C203" s="172" t="s">
        <v>109</v>
      </c>
      <c r="D203" s="173" t="s">
        <v>15</v>
      </c>
      <c r="E203" s="131" t="s">
        <v>131</v>
      </c>
      <c r="F203" s="173" t="s">
        <v>119</v>
      </c>
      <c r="G203" s="173" t="s">
        <v>188</v>
      </c>
      <c r="H203" s="178"/>
      <c r="I203" s="179">
        <f>I204+I205+I206</f>
        <v>9160.6</v>
      </c>
      <c r="J203" s="179">
        <f>J204+J205+J206</f>
        <v>9257.5</v>
      </c>
      <c r="K203" s="180">
        <f>K204+K205+K206</f>
        <v>9500.9</v>
      </c>
    </row>
    <row r="204" spans="1:11" ht="60.75">
      <c r="A204" s="21"/>
      <c r="B204" s="22"/>
      <c r="C204" s="53" t="s">
        <v>219</v>
      </c>
      <c r="D204" s="54" t="s">
        <v>15</v>
      </c>
      <c r="E204" s="54" t="s">
        <v>131</v>
      </c>
      <c r="F204" s="54" t="s">
        <v>119</v>
      </c>
      <c r="G204" s="54" t="s">
        <v>188</v>
      </c>
      <c r="H204" s="54" t="s">
        <v>218</v>
      </c>
      <c r="I204" s="5">
        <f>6085.8+742.1-22.9</f>
        <v>6805.000000000001</v>
      </c>
      <c r="J204" s="5">
        <f>6236.3+1099.5</f>
        <v>7335.8</v>
      </c>
      <c r="K204" s="136">
        <f>6236.3+1099.5</f>
        <v>7335.8</v>
      </c>
    </row>
    <row r="205" spans="1:11" ht="20.25">
      <c r="A205" s="21"/>
      <c r="B205" s="22"/>
      <c r="C205" s="49" t="s">
        <v>205</v>
      </c>
      <c r="D205" s="50" t="s">
        <v>15</v>
      </c>
      <c r="E205" s="54" t="s">
        <v>131</v>
      </c>
      <c r="F205" s="54" t="s">
        <v>119</v>
      </c>
      <c r="G205" s="54" t="s">
        <v>188</v>
      </c>
      <c r="H205" s="54" t="s">
        <v>206</v>
      </c>
      <c r="I205" s="5">
        <f>1373.5+476+308.7+165.4</f>
        <v>2323.6</v>
      </c>
      <c r="J205" s="5">
        <v>1889.7</v>
      </c>
      <c r="K205" s="136">
        <v>2133.1</v>
      </c>
    </row>
    <row r="206" spans="1:11" ht="31.5" customHeight="1">
      <c r="A206" s="21"/>
      <c r="B206" s="22"/>
      <c r="C206" s="69" t="s">
        <v>221</v>
      </c>
      <c r="D206" s="40" t="s">
        <v>15</v>
      </c>
      <c r="E206" s="59" t="s">
        <v>131</v>
      </c>
      <c r="F206" s="59" t="s">
        <v>119</v>
      </c>
      <c r="G206" s="59" t="s">
        <v>188</v>
      </c>
      <c r="H206" s="59" t="s">
        <v>220</v>
      </c>
      <c r="I206" s="4">
        <v>32</v>
      </c>
      <c r="J206" s="4">
        <v>32</v>
      </c>
      <c r="K206" s="122">
        <v>32</v>
      </c>
    </row>
    <row r="207" spans="1:11" ht="30" customHeight="1">
      <c r="A207" s="21"/>
      <c r="B207" s="22"/>
      <c r="C207" s="172" t="s">
        <v>293</v>
      </c>
      <c r="D207" s="173" t="s">
        <v>15</v>
      </c>
      <c r="E207" s="131" t="s">
        <v>131</v>
      </c>
      <c r="F207" s="173" t="s">
        <v>119</v>
      </c>
      <c r="G207" s="173" t="s">
        <v>292</v>
      </c>
      <c r="H207" s="178"/>
      <c r="I207" s="179">
        <f>I208</f>
        <v>10.9</v>
      </c>
      <c r="J207" s="179">
        <f>J208+J209+J210</f>
        <v>0</v>
      </c>
      <c r="K207" s="180">
        <f>K208+K209+K210</f>
        <v>0</v>
      </c>
    </row>
    <row r="208" spans="1:11" ht="48" customHeight="1">
      <c r="A208" s="21"/>
      <c r="B208" s="22"/>
      <c r="C208" s="53" t="s">
        <v>205</v>
      </c>
      <c r="D208" s="54" t="s">
        <v>15</v>
      </c>
      <c r="E208" s="54" t="s">
        <v>131</v>
      </c>
      <c r="F208" s="54" t="s">
        <v>119</v>
      </c>
      <c r="G208" s="54" t="s">
        <v>292</v>
      </c>
      <c r="H208" s="54" t="s">
        <v>206</v>
      </c>
      <c r="I208" s="5">
        <v>10.9</v>
      </c>
      <c r="J208" s="5">
        <v>0</v>
      </c>
      <c r="K208" s="136">
        <v>0</v>
      </c>
    </row>
    <row r="209" spans="1:11" ht="118.5" customHeight="1">
      <c r="A209" s="21"/>
      <c r="B209" s="22"/>
      <c r="C209" s="172" t="s">
        <v>283</v>
      </c>
      <c r="D209" s="173" t="s">
        <v>15</v>
      </c>
      <c r="E209" s="131" t="s">
        <v>131</v>
      </c>
      <c r="F209" s="173" t="s">
        <v>119</v>
      </c>
      <c r="G209" s="173" t="s">
        <v>282</v>
      </c>
      <c r="H209" s="178"/>
      <c r="I209" s="179">
        <f>I210</f>
        <v>1580</v>
      </c>
      <c r="J209" s="179">
        <f>J210+J211+J212</f>
        <v>0</v>
      </c>
      <c r="K209" s="180">
        <f>K210+K211+K212</f>
        <v>0</v>
      </c>
    </row>
    <row r="210" spans="1:11" ht="46.5" customHeight="1">
      <c r="A210" s="21"/>
      <c r="B210" s="22"/>
      <c r="C210" s="53" t="s">
        <v>205</v>
      </c>
      <c r="D210" s="54" t="s">
        <v>15</v>
      </c>
      <c r="E210" s="54" t="s">
        <v>131</v>
      </c>
      <c r="F210" s="54" t="s">
        <v>119</v>
      </c>
      <c r="G210" s="54" t="s">
        <v>282</v>
      </c>
      <c r="H210" s="54" t="s">
        <v>206</v>
      </c>
      <c r="I210" s="5">
        <f>2000-420</f>
        <v>1580</v>
      </c>
      <c r="J210" s="5">
        <v>0</v>
      </c>
      <c r="K210" s="136">
        <v>0</v>
      </c>
    </row>
    <row r="211" spans="1:11" ht="120" customHeight="1">
      <c r="A211" s="21"/>
      <c r="B211" s="22"/>
      <c r="C211" s="181" t="s">
        <v>253</v>
      </c>
      <c r="D211" s="173" t="s">
        <v>15</v>
      </c>
      <c r="E211" s="131" t="s">
        <v>131</v>
      </c>
      <c r="F211" s="173" t="s">
        <v>119</v>
      </c>
      <c r="G211" s="173" t="s">
        <v>189</v>
      </c>
      <c r="H211" s="178"/>
      <c r="I211" s="179">
        <f>I212</f>
        <v>2574.8</v>
      </c>
      <c r="J211" s="179">
        <f>J212</f>
        <v>0</v>
      </c>
      <c r="K211" s="180">
        <f>K212</f>
        <v>0</v>
      </c>
    </row>
    <row r="212" spans="1:11" ht="60" customHeight="1">
      <c r="A212" s="21"/>
      <c r="B212" s="22"/>
      <c r="C212" s="69" t="s">
        <v>219</v>
      </c>
      <c r="D212" s="59" t="s">
        <v>15</v>
      </c>
      <c r="E212" s="59" t="s">
        <v>131</v>
      </c>
      <c r="F212" s="59" t="s">
        <v>119</v>
      </c>
      <c r="G212" s="59" t="s">
        <v>189</v>
      </c>
      <c r="H212" s="59" t="s">
        <v>218</v>
      </c>
      <c r="I212" s="4">
        <f>2199+375.8</f>
        <v>2574.8</v>
      </c>
      <c r="J212" s="4">
        <v>0</v>
      </c>
      <c r="K212" s="122">
        <v>0</v>
      </c>
    </row>
    <row r="213" spans="1:11" ht="46.5" customHeight="1">
      <c r="A213" s="21"/>
      <c r="B213" s="22"/>
      <c r="C213" s="182" t="s">
        <v>254</v>
      </c>
      <c r="D213" s="35" t="s">
        <v>15</v>
      </c>
      <c r="E213" s="35" t="s">
        <v>131</v>
      </c>
      <c r="F213" s="35" t="s">
        <v>119</v>
      </c>
      <c r="G213" s="131" t="s">
        <v>260</v>
      </c>
      <c r="H213" s="126"/>
      <c r="I213" s="25">
        <f>I216+I214</f>
        <v>1073.1</v>
      </c>
      <c r="J213" s="25">
        <f>J216</f>
        <v>0</v>
      </c>
      <c r="K213" s="26">
        <f>K216</f>
        <v>0</v>
      </c>
    </row>
    <row r="214" spans="1:11" ht="46.5" customHeight="1">
      <c r="A214" s="21"/>
      <c r="B214" s="22"/>
      <c r="C214" s="172" t="s">
        <v>293</v>
      </c>
      <c r="D214" s="35" t="s">
        <v>15</v>
      </c>
      <c r="E214" s="35" t="s">
        <v>131</v>
      </c>
      <c r="F214" s="35" t="s">
        <v>119</v>
      </c>
      <c r="G214" s="131" t="s">
        <v>294</v>
      </c>
      <c r="H214" s="81"/>
      <c r="I214" s="82">
        <f aca="true" t="shared" si="21" ref="I214:K216">I215</f>
        <v>20.5</v>
      </c>
      <c r="J214" s="82">
        <f t="shared" si="21"/>
        <v>0</v>
      </c>
      <c r="K214" s="105">
        <f t="shared" si="21"/>
        <v>0</v>
      </c>
    </row>
    <row r="215" spans="1:11" ht="46.5" customHeight="1">
      <c r="A215" s="21"/>
      <c r="B215" s="22"/>
      <c r="C215" s="69" t="s">
        <v>205</v>
      </c>
      <c r="D215" s="59" t="s">
        <v>15</v>
      </c>
      <c r="E215" s="59" t="s">
        <v>131</v>
      </c>
      <c r="F215" s="59" t="s">
        <v>119</v>
      </c>
      <c r="G215" s="59" t="s">
        <v>294</v>
      </c>
      <c r="H215" s="59" t="s">
        <v>206</v>
      </c>
      <c r="I215" s="4">
        <v>20.5</v>
      </c>
      <c r="J215" s="4">
        <v>0</v>
      </c>
      <c r="K215" s="122">
        <v>0</v>
      </c>
    </row>
    <row r="216" spans="1:11" ht="60" customHeight="1">
      <c r="A216" s="21"/>
      <c r="B216" s="22"/>
      <c r="C216" s="172" t="s">
        <v>217</v>
      </c>
      <c r="D216" s="35" t="s">
        <v>15</v>
      </c>
      <c r="E216" s="35" t="s">
        <v>131</v>
      </c>
      <c r="F216" s="35" t="s">
        <v>119</v>
      </c>
      <c r="G216" s="131" t="s">
        <v>261</v>
      </c>
      <c r="H216" s="81"/>
      <c r="I216" s="82">
        <f t="shared" si="21"/>
        <v>1052.6</v>
      </c>
      <c r="J216" s="82">
        <f t="shared" si="21"/>
        <v>0</v>
      </c>
      <c r="K216" s="105">
        <f t="shared" si="21"/>
        <v>0</v>
      </c>
    </row>
    <row r="217" spans="1:11" ht="60" customHeight="1">
      <c r="A217" s="21"/>
      <c r="B217" s="22"/>
      <c r="C217" s="69" t="s">
        <v>205</v>
      </c>
      <c r="D217" s="59" t="s">
        <v>15</v>
      </c>
      <c r="E217" s="59" t="s">
        <v>131</v>
      </c>
      <c r="F217" s="59" t="s">
        <v>119</v>
      </c>
      <c r="G217" s="59" t="s">
        <v>261</v>
      </c>
      <c r="H217" s="59" t="s">
        <v>206</v>
      </c>
      <c r="I217" s="4">
        <v>1052.6</v>
      </c>
      <c r="J217" s="4">
        <v>0</v>
      </c>
      <c r="K217" s="122">
        <v>0</v>
      </c>
    </row>
    <row r="218" spans="1:11" ht="64.5" customHeight="1">
      <c r="A218" s="21"/>
      <c r="B218" s="22"/>
      <c r="C218" s="169" t="s">
        <v>180</v>
      </c>
      <c r="D218" s="28" t="s">
        <v>15</v>
      </c>
      <c r="E218" s="28" t="s">
        <v>131</v>
      </c>
      <c r="F218" s="28" t="s">
        <v>119</v>
      </c>
      <c r="G218" s="28" t="s">
        <v>190</v>
      </c>
      <c r="H218" s="99"/>
      <c r="I218" s="95">
        <f aca="true" t="shared" si="22" ref="I218:J222">I219</f>
        <v>950</v>
      </c>
      <c r="J218" s="95">
        <f t="shared" si="22"/>
        <v>2226.9</v>
      </c>
      <c r="K218" s="96">
        <f>K219</f>
        <v>0</v>
      </c>
    </row>
    <row r="219" spans="1:11" ht="31.5" customHeight="1">
      <c r="A219" s="21"/>
      <c r="B219" s="22"/>
      <c r="C219" s="169" t="s">
        <v>181</v>
      </c>
      <c r="D219" s="28" t="s">
        <v>15</v>
      </c>
      <c r="E219" s="28" t="s">
        <v>131</v>
      </c>
      <c r="F219" s="28" t="s">
        <v>119</v>
      </c>
      <c r="G219" s="28" t="s">
        <v>191</v>
      </c>
      <c r="H219" s="178"/>
      <c r="I219" s="179">
        <f>I222+I220</f>
        <v>950</v>
      </c>
      <c r="J219" s="179">
        <f>J222+J220</f>
        <v>2226.9</v>
      </c>
      <c r="K219" s="179">
        <f>K222+K220</f>
        <v>0</v>
      </c>
    </row>
    <row r="220" spans="1:11" ht="31.5" customHeight="1">
      <c r="A220" s="21"/>
      <c r="B220" s="22"/>
      <c r="C220" s="181" t="s">
        <v>296</v>
      </c>
      <c r="D220" s="173" t="s">
        <v>15</v>
      </c>
      <c r="E220" s="131" t="s">
        <v>131</v>
      </c>
      <c r="F220" s="173" t="s">
        <v>119</v>
      </c>
      <c r="G220" s="173" t="s">
        <v>295</v>
      </c>
      <c r="H220" s="178"/>
      <c r="I220" s="179">
        <f t="shared" si="22"/>
        <v>950</v>
      </c>
      <c r="J220" s="179">
        <f t="shared" si="22"/>
        <v>0</v>
      </c>
      <c r="K220" s="180">
        <f>K221</f>
        <v>0</v>
      </c>
    </row>
    <row r="221" spans="1:11" ht="48" customHeight="1">
      <c r="A221" s="21"/>
      <c r="B221" s="22"/>
      <c r="C221" s="39" t="s">
        <v>205</v>
      </c>
      <c r="D221" s="40" t="s">
        <v>15</v>
      </c>
      <c r="E221" s="59" t="s">
        <v>131</v>
      </c>
      <c r="F221" s="59" t="s">
        <v>119</v>
      </c>
      <c r="G221" s="59" t="s">
        <v>295</v>
      </c>
      <c r="H221" s="59" t="s">
        <v>206</v>
      </c>
      <c r="I221" s="4">
        <f>1800-850</f>
        <v>950</v>
      </c>
      <c r="J221" s="4">
        <v>0</v>
      </c>
      <c r="K221" s="122">
        <v>0</v>
      </c>
    </row>
    <row r="222" spans="1:11" ht="54" customHeight="1">
      <c r="A222" s="21"/>
      <c r="B222" s="22"/>
      <c r="C222" s="181" t="s">
        <v>264</v>
      </c>
      <c r="D222" s="173" t="s">
        <v>15</v>
      </c>
      <c r="E222" s="131" t="s">
        <v>131</v>
      </c>
      <c r="F222" s="173" t="s">
        <v>119</v>
      </c>
      <c r="G222" s="173" t="s">
        <v>246</v>
      </c>
      <c r="H222" s="178"/>
      <c r="I222" s="179">
        <f t="shared" si="22"/>
        <v>0</v>
      </c>
      <c r="J222" s="179">
        <f t="shared" si="22"/>
        <v>2226.9</v>
      </c>
      <c r="K222" s="180">
        <f>K223</f>
        <v>0</v>
      </c>
    </row>
    <row r="223" spans="1:11" ht="54.75" customHeight="1">
      <c r="A223" s="21"/>
      <c r="B223" s="22"/>
      <c r="C223" s="39" t="s">
        <v>205</v>
      </c>
      <c r="D223" s="40" t="s">
        <v>15</v>
      </c>
      <c r="E223" s="59" t="s">
        <v>131</v>
      </c>
      <c r="F223" s="59" t="s">
        <v>119</v>
      </c>
      <c r="G223" s="59" t="s">
        <v>246</v>
      </c>
      <c r="H223" s="59" t="s">
        <v>206</v>
      </c>
      <c r="I223" s="4">
        <v>0</v>
      </c>
      <c r="J223" s="4">
        <v>2226.9</v>
      </c>
      <c r="K223" s="122">
        <v>0</v>
      </c>
    </row>
    <row r="224" spans="1:11" ht="20.25">
      <c r="A224" s="21"/>
      <c r="B224" s="22"/>
      <c r="C224" s="129" t="s">
        <v>50</v>
      </c>
      <c r="D224" s="61" t="s">
        <v>15</v>
      </c>
      <c r="E224" s="55" t="s">
        <v>131</v>
      </c>
      <c r="F224" s="61" t="s">
        <v>124</v>
      </c>
      <c r="G224" s="55" t="s">
        <v>16</v>
      </c>
      <c r="H224" s="55" t="s">
        <v>16</v>
      </c>
      <c r="I224" s="151">
        <f aca="true" t="shared" si="23" ref="I224:K227">I225</f>
        <v>196.8</v>
      </c>
      <c r="J224" s="151">
        <f t="shared" si="23"/>
        <v>280</v>
      </c>
      <c r="K224" s="152">
        <f>K225</f>
        <v>280</v>
      </c>
    </row>
    <row r="225" spans="1:11" ht="60.75">
      <c r="A225" s="21"/>
      <c r="B225" s="22"/>
      <c r="C225" s="30" t="s">
        <v>172</v>
      </c>
      <c r="D225" s="28" t="s">
        <v>15</v>
      </c>
      <c r="E225" s="71" t="s">
        <v>131</v>
      </c>
      <c r="F225" s="28" t="s">
        <v>124</v>
      </c>
      <c r="G225" s="28" t="s">
        <v>185</v>
      </c>
      <c r="H225" s="71" t="s">
        <v>16</v>
      </c>
      <c r="I225" s="100">
        <f t="shared" si="23"/>
        <v>196.8</v>
      </c>
      <c r="J225" s="100">
        <f t="shared" si="23"/>
        <v>280</v>
      </c>
      <c r="K225" s="101">
        <f>K226</f>
        <v>280</v>
      </c>
    </row>
    <row r="226" spans="1:11" ht="60.75">
      <c r="A226" s="21"/>
      <c r="B226" s="22"/>
      <c r="C226" s="169" t="s">
        <v>176</v>
      </c>
      <c r="D226" s="28" t="s">
        <v>15</v>
      </c>
      <c r="E226" s="28" t="s">
        <v>131</v>
      </c>
      <c r="F226" s="28" t="s">
        <v>124</v>
      </c>
      <c r="G226" s="28" t="s">
        <v>186</v>
      </c>
      <c r="H226" s="72"/>
      <c r="I226" s="170">
        <f t="shared" si="23"/>
        <v>196.8</v>
      </c>
      <c r="J226" s="170">
        <f t="shared" si="23"/>
        <v>280</v>
      </c>
      <c r="K226" s="171">
        <f>K227</f>
        <v>280</v>
      </c>
    </row>
    <row r="227" spans="1:11" ht="30.75" customHeight="1">
      <c r="A227" s="21"/>
      <c r="B227" s="22"/>
      <c r="C227" s="169" t="s">
        <v>177</v>
      </c>
      <c r="D227" s="28" t="s">
        <v>15</v>
      </c>
      <c r="E227" s="28" t="s">
        <v>131</v>
      </c>
      <c r="F227" s="28" t="s">
        <v>124</v>
      </c>
      <c r="G227" s="28" t="s">
        <v>192</v>
      </c>
      <c r="H227" s="183"/>
      <c r="I227" s="184">
        <f>I228</f>
        <v>196.8</v>
      </c>
      <c r="J227" s="184">
        <f t="shared" si="23"/>
        <v>280</v>
      </c>
      <c r="K227" s="185">
        <f t="shared" si="23"/>
        <v>280</v>
      </c>
    </row>
    <row r="228" spans="1:11" ht="33.75" customHeight="1">
      <c r="A228" s="21"/>
      <c r="B228" s="22"/>
      <c r="C228" s="34" t="s">
        <v>178</v>
      </c>
      <c r="D228" s="35" t="s">
        <v>15</v>
      </c>
      <c r="E228" s="36" t="s">
        <v>131</v>
      </c>
      <c r="F228" s="36" t="s">
        <v>124</v>
      </c>
      <c r="G228" s="36" t="s">
        <v>193</v>
      </c>
      <c r="H228" s="36"/>
      <c r="I228" s="37">
        <f>I229</f>
        <v>196.8</v>
      </c>
      <c r="J228" s="37">
        <f>J229</f>
        <v>280</v>
      </c>
      <c r="K228" s="38">
        <f>K229</f>
        <v>280</v>
      </c>
    </row>
    <row r="229" spans="1:11" ht="20.25">
      <c r="A229" s="21"/>
      <c r="B229" s="22"/>
      <c r="C229" s="49" t="s">
        <v>205</v>
      </c>
      <c r="D229" s="54" t="s">
        <v>15</v>
      </c>
      <c r="E229" s="50" t="s">
        <v>131</v>
      </c>
      <c r="F229" s="50" t="s">
        <v>124</v>
      </c>
      <c r="G229" s="50" t="s">
        <v>193</v>
      </c>
      <c r="H229" s="50" t="s">
        <v>206</v>
      </c>
      <c r="I229" s="51">
        <f>280-83.2</f>
        <v>196.8</v>
      </c>
      <c r="J229" s="51">
        <v>280</v>
      </c>
      <c r="K229" s="52">
        <v>280</v>
      </c>
    </row>
    <row r="230" spans="1:11" ht="20.25">
      <c r="A230" s="21"/>
      <c r="B230" s="22"/>
      <c r="C230" s="30" t="s">
        <v>32</v>
      </c>
      <c r="D230" s="94" t="s">
        <v>15</v>
      </c>
      <c r="E230" s="71" t="s">
        <v>127</v>
      </c>
      <c r="F230" s="28"/>
      <c r="G230" s="64"/>
      <c r="H230" s="64"/>
      <c r="I230" s="76">
        <f aca="true" t="shared" si="24" ref="I230:J234">I231</f>
        <v>507.70000000000005</v>
      </c>
      <c r="J230" s="76">
        <f t="shared" si="24"/>
        <v>614.4</v>
      </c>
      <c r="K230" s="77">
        <f>K231</f>
        <v>648.8</v>
      </c>
    </row>
    <row r="231" spans="1:11" ht="20.25">
      <c r="A231" s="21"/>
      <c r="B231" s="22"/>
      <c r="C231" s="27" t="s">
        <v>33</v>
      </c>
      <c r="D231" s="63" t="s">
        <v>15</v>
      </c>
      <c r="E231" s="63" t="s">
        <v>127</v>
      </c>
      <c r="F231" s="63" t="s">
        <v>119</v>
      </c>
      <c r="G231" s="63"/>
      <c r="H231" s="70"/>
      <c r="I231" s="186">
        <f t="shared" si="24"/>
        <v>507.70000000000005</v>
      </c>
      <c r="J231" s="186">
        <f t="shared" si="24"/>
        <v>614.4</v>
      </c>
      <c r="K231" s="187">
        <f>K232</f>
        <v>648.8</v>
      </c>
    </row>
    <row r="232" spans="1:11" ht="20.25">
      <c r="A232" s="21"/>
      <c r="B232" s="22"/>
      <c r="C232" s="30" t="s">
        <v>46</v>
      </c>
      <c r="D232" s="28" t="s">
        <v>15</v>
      </c>
      <c r="E232" s="28" t="s">
        <v>127</v>
      </c>
      <c r="F232" s="28" t="s">
        <v>119</v>
      </c>
      <c r="G232" s="28" t="s">
        <v>67</v>
      </c>
      <c r="H232" s="72"/>
      <c r="I232" s="188">
        <f t="shared" si="24"/>
        <v>507.70000000000005</v>
      </c>
      <c r="J232" s="188">
        <f t="shared" si="24"/>
        <v>614.4</v>
      </c>
      <c r="K232" s="189">
        <f>K233</f>
        <v>648.8</v>
      </c>
    </row>
    <row r="233" spans="1:11" ht="20.25">
      <c r="A233" s="21"/>
      <c r="B233" s="22"/>
      <c r="C233" s="30" t="s">
        <v>47</v>
      </c>
      <c r="D233" s="28" t="s">
        <v>15</v>
      </c>
      <c r="E233" s="28" t="s">
        <v>127</v>
      </c>
      <c r="F233" s="28" t="s">
        <v>119</v>
      </c>
      <c r="G233" s="28" t="s">
        <v>68</v>
      </c>
      <c r="H233" s="28"/>
      <c r="I233" s="188">
        <f t="shared" si="24"/>
        <v>507.70000000000005</v>
      </c>
      <c r="J233" s="188">
        <f t="shared" si="24"/>
        <v>614.4</v>
      </c>
      <c r="K233" s="189">
        <f>K234</f>
        <v>648.8</v>
      </c>
    </row>
    <row r="234" spans="1:11" ht="20.25">
      <c r="A234" s="21"/>
      <c r="B234" s="22"/>
      <c r="C234" s="34" t="s">
        <v>111</v>
      </c>
      <c r="D234" s="44" t="s">
        <v>15</v>
      </c>
      <c r="E234" s="36" t="s">
        <v>127</v>
      </c>
      <c r="F234" s="36" t="s">
        <v>119</v>
      </c>
      <c r="G234" s="36" t="s">
        <v>110</v>
      </c>
      <c r="H234" s="68"/>
      <c r="I234" s="190">
        <f t="shared" si="24"/>
        <v>507.70000000000005</v>
      </c>
      <c r="J234" s="190">
        <f t="shared" si="24"/>
        <v>614.4</v>
      </c>
      <c r="K234" s="191">
        <f>K235</f>
        <v>648.8</v>
      </c>
    </row>
    <row r="235" spans="1:11" ht="31.5" customHeight="1">
      <c r="A235" s="21"/>
      <c r="B235" s="22"/>
      <c r="C235" s="39" t="s">
        <v>225</v>
      </c>
      <c r="D235" s="40" t="s">
        <v>15</v>
      </c>
      <c r="E235" s="40" t="s">
        <v>127</v>
      </c>
      <c r="F235" s="40" t="s">
        <v>119</v>
      </c>
      <c r="G235" s="192" t="s">
        <v>110</v>
      </c>
      <c r="H235" s="40" t="s">
        <v>224</v>
      </c>
      <c r="I235" s="193">
        <f>580.2-72.5</f>
        <v>507.70000000000005</v>
      </c>
      <c r="J235" s="193">
        <v>614.4</v>
      </c>
      <c r="K235" s="194">
        <v>648.8</v>
      </c>
    </row>
    <row r="236" spans="1:11" ht="20.25">
      <c r="A236" s="21"/>
      <c r="B236" s="22"/>
      <c r="C236" s="195" t="s">
        <v>31</v>
      </c>
      <c r="D236" s="28" t="s">
        <v>15</v>
      </c>
      <c r="E236" s="67" t="s">
        <v>123</v>
      </c>
      <c r="F236" s="67"/>
      <c r="G236" s="67" t="s">
        <v>16</v>
      </c>
      <c r="H236" s="67" t="s">
        <v>16</v>
      </c>
      <c r="I236" s="47">
        <f aca="true" t="shared" si="25" ref="I236:J238">I237</f>
        <v>25.700000000000003</v>
      </c>
      <c r="J236" s="47">
        <f t="shared" si="25"/>
        <v>85</v>
      </c>
      <c r="K236" s="48">
        <f>K237</f>
        <v>85</v>
      </c>
    </row>
    <row r="237" spans="1:11" ht="20.25">
      <c r="A237" s="21"/>
      <c r="B237" s="22"/>
      <c r="C237" s="30" t="s">
        <v>42</v>
      </c>
      <c r="D237" s="28" t="s">
        <v>15</v>
      </c>
      <c r="E237" s="71" t="s">
        <v>123</v>
      </c>
      <c r="F237" s="28" t="s">
        <v>120</v>
      </c>
      <c r="G237" s="71" t="s">
        <v>16</v>
      </c>
      <c r="H237" s="71" t="s">
        <v>16</v>
      </c>
      <c r="I237" s="106">
        <f t="shared" si="25"/>
        <v>25.700000000000003</v>
      </c>
      <c r="J237" s="106">
        <f t="shared" si="25"/>
        <v>85</v>
      </c>
      <c r="K237" s="149">
        <f>K238</f>
        <v>85</v>
      </c>
    </row>
    <row r="238" spans="1:11" ht="60.75">
      <c r="A238" s="21"/>
      <c r="B238" s="22"/>
      <c r="C238" s="30" t="s">
        <v>172</v>
      </c>
      <c r="D238" s="28" t="s">
        <v>15</v>
      </c>
      <c r="E238" s="71" t="s">
        <v>123</v>
      </c>
      <c r="F238" s="28" t="s">
        <v>120</v>
      </c>
      <c r="G238" s="28" t="s">
        <v>185</v>
      </c>
      <c r="H238" s="71" t="s">
        <v>16</v>
      </c>
      <c r="I238" s="100">
        <f t="shared" si="25"/>
        <v>25.700000000000003</v>
      </c>
      <c r="J238" s="100">
        <f t="shared" si="25"/>
        <v>85</v>
      </c>
      <c r="K238" s="101">
        <f>K239</f>
        <v>85</v>
      </c>
    </row>
    <row r="239" spans="1:11" ht="60.75">
      <c r="A239" s="21"/>
      <c r="B239" s="22"/>
      <c r="C239" s="169" t="s">
        <v>173</v>
      </c>
      <c r="D239" s="28" t="s">
        <v>15</v>
      </c>
      <c r="E239" s="28" t="s">
        <v>123</v>
      </c>
      <c r="F239" s="28" t="s">
        <v>120</v>
      </c>
      <c r="G239" s="28" t="s">
        <v>194</v>
      </c>
      <c r="H239" s="72"/>
      <c r="I239" s="170">
        <f>I241</f>
        <v>25.700000000000003</v>
      </c>
      <c r="J239" s="170">
        <f>J241</f>
        <v>85</v>
      </c>
      <c r="K239" s="171">
        <f>K241</f>
        <v>85</v>
      </c>
    </row>
    <row r="240" spans="1:11" ht="20.25">
      <c r="A240" s="21"/>
      <c r="B240" s="22"/>
      <c r="C240" s="169" t="s">
        <v>174</v>
      </c>
      <c r="D240" s="28" t="s">
        <v>15</v>
      </c>
      <c r="E240" s="28" t="s">
        <v>123</v>
      </c>
      <c r="F240" s="28" t="s">
        <v>120</v>
      </c>
      <c r="G240" s="28" t="s">
        <v>195</v>
      </c>
      <c r="H240" s="183"/>
      <c r="I240" s="184">
        <f aca="true" t="shared" si="26" ref="I240:K241">I241</f>
        <v>25.700000000000003</v>
      </c>
      <c r="J240" s="184">
        <f t="shared" si="26"/>
        <v>85</v>
      </c>
      <c r="K240" s="185">
        <f t="shared" si="26"/>
        <v>85</v>
      </c>
    </row>
    <row r="241" spans="1:11" ht="20.25">
      <c r="A241" s="21"/>
      <c r="B241" s="22"/>
      <c r="C241" s="34" t="s">
        <v>175</v>
      </c>
      <c r="D241" s="35" t="s">
        <v>15</v>
      </c>
      <c r="E241" s="36" t="s">
        <v>123</v>
      </c>
      <c r="F241" s="36" t="s">
        <v>120</v>
      </c>
      <c r="G241" s="36" t="s">
        <v>196</v>
      </c>
      <c r="H241" s="36"/>
      <c r="I241" s="37">
        <f t="shared" si="26"/>
        <v>25.700000000000003</v>
      </c>
      <c r="J241" s="37">
        <f t="shared" si="26"/>
        <v>85</v>
      </c>
      <c r="K241" s="38">
        <f t="shared" si="26"/>
        <v>85</v>
      </c>
    </row>
    <row r="242" spans="1:11" ht="20.25">
      <c r="A242" s="21"/>
      <c r="B242" s="22"/>
      <c r="C242" s="49" t="s">
        <v>205</v>
      </c>
      <c r="D242" s="54" t="s">
        <v>15</v>
      </c>
      <c r="E242" s="50" t="s">
        <v>123</v>
      </c>
      <c r="F242" s="50" t="s">
        <v>120</v>
      </c>
      <c r="G242" s="50" t="s">
        <v>196</v>
      </c>
      <c r="H242" s="50" t="s">
        <v>206</v>
      </c>
      <c r="I242" s="51">
        <f>85-59.3</f>
        <v>25.700000000000003</v>
      </c>
      <c r="J242" s="51">
        <v>85</v>
      </c>
      <c r="K242" s="52">
        <v>85</v>
      </c>
    </row>
    <row r="243" spans="1:11" ht="20.25">
      <c r="A243" s="21"/>
      <c r="B243" s="22"/>
      <c r="C243" s="30" t="s">
        <v>247</v>
      </c>
      <c r="D243" s="28" t="s">
        <v>15</v>
      </c>
      <c r="E243" s="28" t="s">
        <v>121</v>
      </c>
      <c r="F243" s="72"/>
      <c r="G243" s="72"/>
      <c r="H243" s="72"/>
      <c r="I243" s="188">
        <f>I244</f>
        <v>100</v>
      </c>
      <c r="J243" s="188">
        <f aca="true" t="shared" si="27" ref="J243:K247">J244</f>
        <v>0</v>
      </c>
      <c r="K243" s="189">
        <f t="shared" si="27"/>
        <v>0</v>
      </c>
    </row>
    <row r="244" spans="1:11" ht="20.25">
      <c r="A244" s="21"/>
      <c r="B244" s="22"/>
      <c r="C244" s="27" t="s">
        <v>248</v>
      </c>
      <c r="D244" s="28" t="s">
        <v>15</v>
      </c>
      <c r="E244" s="164" t="s">
        <v>121</v>
      </c>
      <c r="F244" s="24" t="s">
        <v>119</v>
      </c>
      <c r="G244" s="64"/>
      <c r="H244" s="64"/>
      <c r="I244" s="188">
        <f>I245</f>
        <v>100</v>
      </c>
      <c r="J244" s="188">
        <f t="shared" si="27"/>
        <v>0</v>
      </c>
      <c r="K244" s="189">
        <f t="shared" si="27"/>
        <v>0</v>
      </c>
    </row>
    <row r="245" spans="1:11" ht="20.25">
      <c r="A245" s="21"/>
      <c r="B245" s="22"/>
      <c r="C245" s="30" t="s">
        <v>46</v>
      </c>
      <c r="D245" s="28" t="s">
        <v>15</v>
      </c>
      <c r="E245" s="164" t="s">
        <v>121</v>
      </c>
      <c r="F245" s="24" t="s">
        <v>119</v>
      </c>
      <c r="G245" s="28" t="s">
        <v>67</v>
      </c>
      <c r="H245" s="64" t="s">
        <v>16</v>
      </c>
      <c r="I245" s="188">
        <f>I246</f>
        <v>100</v>
      </c>
      <c r="J245" s="188">
        <f t="shared" si="27"/>
        <v>0</v>
      </c>
      <c r="K245" s="189">
        <f t="shared" si="27"/>
        <v>0</v>
      </c>
    </row>
    <row r="246" spans="1:11" ht="20.25">
      <c r="A246" s="21"/>
      <c r="B246" s="22"/>
      <c r="C246" s="30" t="s">
        <v>47</v>
      </c>
      <c r="D246" s="28" t="s">
        <v>15</v>
      </c>
      <c r="E246" s="71" t="s">
        <v>121</v>
      </c>
      <c r="F246" s="28" t="s">
        <v>119</v>
      </c>
      <c r="G246" s="28" t="s">
        <v>68</v>
      </c>
      <c r="H246" s="72"/>
      <c r="I246" s="188">
        <f>I247</f>
        <v>100</v>
      </c>
      <c r="J246" s="188">
        <f t="shared" si="27"/>
        <v>0</v>
      </c>
      <c r="K246" s="189">
        <f t="shared" si="27"/>
        <v>0</v>
      </c>
    </row>
    <row r="247" spans="1:11" ht="20.25">
      <c r="A247" s="21"/>
      <c r="B247" s="22"/>
      <c r="C247" s="34" t="s">
        <v>249</v>
      </c>
      <c r="D247" s="36" t="s">
        <v>15</v>
      </c>
      <c r="E247" s="67" t="s">
        <v>121</v>
      </c>
      <c r="F247" s="36" t="s">
        <v>119</v>
      </c>
      <c r="G247" s="36" t="s">
        <v>250</v>
      </c>
      <c r="H247" s="68"/>
      <c r="I247" s="190">
        <f>I248</f>
        <v>100</v>
      </c>
      <c r="J247" s="190">
        <f t="shared" si="27"/>
        <v>0</v>
      </c>
      <c r="K247" s="191">
        <f t="shared" si="27"/>
        <v>0</v>
      </c>
    </row>
    <row r="248" spans="1:11" ht="21" thickBot="1">
      <c r="A248" s="196"/>
      <c r="B248" s="197"/>
      <c r="C248" s="145" t="s">
        <v>251</v>
      </c>
      <c r="D248" s="198" t="s">
        <v>15</v>
      </c>
      <c r="E248" s="199" t="s">
        <v>121</v>
      </c>
      <c r="F248" s="199" t="s">
        <v>119</v>
      </c>
      <c r="G248" s="199" t="s">
        <v>250</v>
      </c>
      <c r="H248" s="199" t="s">
        <v>252</v>
      </c>
      <c r="I248" s="200">
        <v>100</v>
      </c>
      <c r="J248" s="200">
        <v>0</v>
      </c>
      <c r="K248" s="201">
        <v>0</v>
      </c>
    </row>
    <row r="249" spans="1:11" ht="41.25" thickBot="1">
      <c r="A249" s="242" t="s">
        <v>35</v>
      </c>
      <c r="B249" s="243"/>
      <c r="C249" s="202" t="s">
        <v>54</v>
      </c>
      <c r="D249" s="203" t="s">
        <v>36</v>
      </c>
      <c r="E249" s="203"/>
      <c r="F249" s="204"/>
      <c r="G249" s="204"/>
      <c r="H249" s="204"/>
      <c r="I249" s="205">
        <f>I250</f>
        <v>396.90000000000003</v>
      </c>
      <c r="J249" s="205">
        <f>J250</f>
        <v>309.5</v>
      </c>
      <c r="K249" s="206">
        <f>K250</f>
        <v>309.5</v>
      </c>
    </row>
    <row r="250" spans="1:11" ht="20.25" customHeight="1">
      <c r="A250" s="244"/>
      <c r="B250" s="245"/>
      <c r="C250" s="207" t="s">
        <v>17</v>
      </c>
      <c r="D250" s="24" t="s">
        <v>36</v>
      </c>
      <c r="E250" s="24" t="s">
        <v>119</v>
      </c>
      <c r="F250" s="24"/>
      <c r="G250" s="24" t="s">
        <v>16</v>
      </c>
      <c r="H250" s="24" t="s">
        <v>16</v>
      </c>
      <c r="I250" s="208">
        <f>I251+I260</f>
        <v>396.90000000000003</v>
      </c>
      <c r="J250" s="208">
        <f>J251+J260</f>
        <v>309.5</v>
      </c>
      <c r="K250" s="209">
        <f>K251+K260</f>
        <v>309.5</v>
      </c>
    </row>
    <row r="251" spans="1:11" ht="60.75">
      <c r="A251" s="246"/>
      <c r="B251" s="247"/>
      <c r="C251" s="210" t="s">
        <v>37</v>
      </c>
      <c r="D251" s="28" t="s">
        <v>36</v>
      </c>
      <c r="E251" s="67" t="s">
        <v>119</v>
      </c>
      <c r="F251" s="36" t="s">
        <v>125</v>
      </c>
      <c r="G251" s="67"/>
      <c r="H251" s="67"/>
      <c r="I251" s="82">
        <f>I252+I256</f>
        <v>379.6</v>
      </c>
      <c r="J251" s="82">
        <f>J252+J256</f>
        <v>292.2</v>
      </c>
      <c r="K251" s="105">
        <f>K252+K256</f>
        <v>292.2</v>
      </c>
    </row>
    <row r="252" spans="1:11" ht="40.5">
      <c r="A252" s="246"/>
      <c r="B252" s="247"/>
      <c r="C252" s="211" t="s">
        <v>51</v>
      </c>
      <c r="D252" s="28" t="s">
        <v>36</v>
      </c>
      <c r="E252" s="28" t="s">
        <v>119</v>
      </c>
      <c r="F252" s="28" t="s">
        <v>125</v>
      </c>
      <c r="G252" s="28" t="s">
        <v>112</v>
      </c>
      <c r="H252" s="28"/>
      <c r="I252" s="107">
        <f>I253</f>
        <v>292.2</v>
      </c>
      <c r="J252" s="107">
        <f>J253</f>
        <v>292.2</v>
      </c>
      <c r="K252" s="108">
        <f>K253</f>
        <v>292.2</v>
      </c>
    </row>
    <row r="253" spans="1:11" ht="20.25" customHeight="1">
      <c r="A253" s="246"/>
      <c r="B253" s="247"/>
      <c r="C253" s="212" t="s">
        <v>151</v>
      </c>
      <c r="D253" s="36" t="s">
        <v>36</v>
      </c>
      <c r="E253" s="33" t="s">
        <v>119</v>
      </c>
      <c r="F253" s="33" t="s">
        <v>125</v>
      </c>
      <c r="G253" s="33" t="s">
        <v>113</v>
      </c>
      <c r="H253" s="33"/>
      <c r="I253" s="133">
        <f>SUM(I254:I255)</f>
        <v>292.2</v>
      </c>
      <c r="J253" s="133">
        <f>SUM(J254:J255)</f>
        <v>292.2</v>
      </c>
      <c r="K253" s="213">
        <f>SUM(K254:K255)</f>
        <v>292.2</v>
      </c>
    </row>
    <row r="254" spans="1:11" ht="43.5" customHeight="1">
      <c r="A254" s="246"/>
      <c r="B254" s="247"/>
      <c r="C254" s="214" t="s">
        <v>205</v>
      </c>
      <c r="D254" s="50" t="s">
        <v>36</v>
      </c>
      <c r="E254" s="50" t="s">
        <v>119</v>
      </c>
      <c r="F254" s="50" t="s">
        <v>125</v>
      </c>
      <c r="G254" s="50" t="s">
        <v>113</v>
      </c>
      <c r="H254" s="50" t="s">
        <v>206</v>
      </c>
      <c r="I254" s="5">
        <v>278.9</v>
      </c>
      <c r="J254" s="5">
        <v>278.9</v>
      </c>
      <c r="K254" s="136">
        <v>278.9</v>
      </c>
    </row>
    <row r="255" spans="1:11" ht="44.25" customHeight="1">
      <c r="A255" s="246"/>
      <c r="B255" s="247"/>
      <c r="C255" s="215" t="s">
        <v>221</v>
      </c>
      <c r="D255" s="40" t="s">
        <v>36</v>
      </c>
      <c r="E255" s="40" t="s">
        <v>119</v>
      </c>
      <c r="F255" s="40" t="s">
        <v>125</v>
      </c>
      <c r="G255" s="40" t="s">
        <v>113</v>
      </c>
      <c r="H255" s="40" t="s">
        <v>220</v>
      </c>
      <c r="I255" s="4">
        <v>13.3</v>
      </c>
      <c r="J255" s="4">
        <v>13.3</v>
      </c>
      <c r="K255" s="122">
        <v>13.3</v>
      </c>
    </row>
    <row r="256" spans="1:11" ht="20.25" customHeight="1">
      <c r="A256" s="246"/>
      <c r="B256" s="247"/>
      <c r="C256" s="211" t="s">
        <v>46</v>
      </c>
      <c r="D256" s="98" t="s">
        <v>36</v>
      </c>
      <c r="E256" s="28" t="s">
        <v>119</v>
      </c>
      <c r="F256" s="28" t="s">
        <v>125</v>
      </c>
      <c r="G256" s="28" t="s">
        <v>67</v>
      </c>
      <c r="H256" s="28"/>
      <c r="I256" s="107">
        <f aca="true" t="shared" si="28" ref="I256:J258">I257</f>
        <v>87.4</v>
      </c>
      <c r="J256" s="107">
        <f t="shared" si="28"/>
        <v>0</v>
      </c>
      <c r="K256" s="108">
        <f>K257</f>
        <v>0</v>
      </c>
    </row>
    <row r="257" spans="1:11" ht="20.25" customHeight="1">
      <c r="A257" s="246"/>
      <c r="B257" s="247"/>
      <c r="C257" s="211" t="s">
        <v>49</v>
      </c>
      <c r="D257" s="98" t="s">
        <v>36</v>
      </c>
      <c r="E257" s="28" t="s">
        <v>119</v>
      </c>
      <c r="F257" s="28" t="s">
        <v>125</v>
      </c>
      <c r="G257" s="28" t="s">
        <v>68</v>
      </c>
      <c r="H257" s="28"/>
      <c r="I257" s="107">
        <f t="shared" si="28"/>
        <v>87.4</v>
      </c>
      <c r="J257" s="107">
        <f t="shared" si="28"/>
        <v>0</v>
      </c>
      <c r="K257" s="108">
        <f>K258</f>
        <v>0</v>
      </c>
    </row>
    <row r="258" spans="1:11" ht="60.75">
      <c r="A258" s="246"/>
      <c r="B258" s="247"/>
      <c r="C258" s="216" t="s">
        <v>115</v>
      </c>
      <c r="D258" s="35" t="s">
        <v>36</v>
      </c>
      <c r="E258" s="36" t="s">
        <v>119</v>
      </c>
      <c r="F258" s="36" t="s">
        <v>125</v>
      </c>
      <c r="G258" s="36" t="s">
        <v>114</v>
      </c>
      <c r="H258" s="36"/>
      <c r="I258" s="106">
        <f t="shared" si="28"/>
        <v>87.4</v>
      </c>
      <c r="J258" s="106">
        <f t="shared" si="28"/>
        <v>0</v>
      </c>
      <c r="K258" s="149">
        <f>K259</f>
        <v>0</v>
      </c>
    </row>
    <row r="259" spans="1:11" ht="21" customHeight="1">
      <c r="A259" s="246"/>
      <c r="B259" s="247"/>
      <c r="C259" s="215" t="s">
        <v>223</v>
      </c>
      <c r="D259" s="59" t="s">
        <v>36</v>
      </c>
      <c r="E259" s="40" t="s">
        <v>119</v>
      </c>
      <c r="F259" s="40" t="s">
        <v>125</v>
      </c>
      <c r="G259" s="40" t="s">
        <v>114</v>
      </c>
      <c r="H259" s="40" t="s">
        <v>222</v>
      </c>
      <c r="I259" s="4">
        <v>87.4</v>
      </c>
      <c r="J259" s="4">
        <v>0</v>
      </c>
      <c r="K259" s="122">
        <v>0</v>
      </c>
    </row>
    <row r="260" spans="1:11" ht="21" customHeight="1">
      <c r="A260" s="246"/>
      <c r="B260" s="247"/>
      <c r="C260" s="211" t="s">
        <v>20</v>
      </c>
      <c r="D260" s="28" t="s">
        <v>36</v>
      </c>
      <c r="E260" s="71" t="s">
        <v>119</v>
      </c>
      <c r="F260" s="28" t="s">
        <v>121</v>
      </c>
      <c r="G260" s="72"/>
      <c r="H260" s="72"/>
      <c r="I260" s="95">
        <f aca="true" t="shared" si="29" ref="I260:K261">I261</f>
        <v>17.3</v>
      </c>
      <c r="J260" s="95">
        <f t="shared" si="29"/>
        <v>17.3</v>
      </c>
      <c r="K260" s="96">
        <f t="shared" si="29"/>
        <v>17.3</v>
      </c>
    </row>
    <row r="261" spans="1:11" ht="40.5">
      <c r="A261" s="246"/>
      <c r="B261" s="247"/>
      <c r="C261" s="217" t="s">
        <v>159</v>
      </c>
      <c r="D261" s="218" t="s">
        <v>36</v>
      </c>
      <c r="E261" s="218" t="s">
        <v>119</v>
      </c>
      <c r="F261" s="218" t="s">
        <v>121</v>
      </c>
      <c r="G261" s="218" t="s">
        <v>160</v>
      </c>
      <c r="H261" s="219"/>
      <c r="I261" s="220">
        <f t="shared" si="29"/>
        <v>17.3</v>
      </c>
      <c r="J261" s="220">
        <f t="shared" si="29"/>
        <v>17.3</v>
      </c>
      <c r="K261" s="221">
        <f t="shared" si="29"/>
        <v>17.3</v>
      </c>
    </row>
    <row r="262" spans="1:11" ht="21" thickBot="1">
      <c r="A262" s="248"/>
      <c r="B262" s="249"/>
      <c r="C262" s="222" t="s">
        <v>225</v>
      </c>
      <c r="D262" s="223" t="s">
        <v>36</v>
      </c>
      <c r="E262" s="223" t="s">
        <v>119</v>
      </c>
      <c r="F262" s="223" t="s">
        <v>121</v>
      </c>
      <c r="G262" s="223" t="s">
        <v>160</v>
      </c>
      <c r="H262" s="223" t="s">
        <v>224</v>
      </c>
      <c r="I262" s="224">
        <v>17.3</v>
      </c>
      <c r="J262" s="224">
        <v>17.3</v>
      </c>
      <c r="K262" s="225">
        <v>17.3</v>
      </c>
    </row>
    <row r="263" spans="1:13" ht="36.75" customHeight="1" thickBot="1">
      <c r="A263" s="250"/>
      <c r="B263" s="251"/>
      <c r="C263" s="226" t="s">
        <v>38</v>
      </c>
      <c r="D263" s="227"/>
      <c r="E263" s="228"/>
      <c r="F263" s="229"/>
      <c r="G263" s="229"/>
      <c r="H263" s="230"/>
      <c r="I263" s="231">
        <f>I249+I18</f>
        <v>75436.09999999998</v>
      </c>
      <c r="J263" s="232">
        <f>J249+J18</f>
        <v>56502.4</v>
      </c>
      <c r="K263" s="233">
        <f>K249+K18</f>
        <v>50922.4</v>
      </c>
      <c r="L263" s="2"/>
      <c r="M263" s="2"/>
    </row>
    <row r="265" ht="20.25">
      <c r="K265" s="2"/>
    </row>
    <row r="266" ht="20.25">
      <c r="K266" s="2"/>
    </row>
  </sheetData>
  <sheetProtection/>
  <autoFilter ref="A16:K263"/>
  <mergeCells count="18">
    <mergeCell ref="A13:K13"/>
    <mergeCell ref="A17:B17"/>
    <mergeCell ref="A18:B18"/>
    <mergeCell ref="A249:B249"/>
    <mergeCell ref="A250:B262"/>
    <mergeCell ref="A263:B263"/>
    <mergeCell ref="C7:K7"/>
    <mergeCell ref="G8:K8"/>
    <mergeCell ref="G9:K9"/>
    <mergeCell ref="G10:K10"/>
    <mergeCell ref="C11:K11"/>
    <mergeCell ref="A12:K12"/>
    <mergeCell ref="H1:K1"/>
    <mergeCell ref="C2:K2"/>
    <mergeCell ref="G3:K3"/>
    <mergeCell ref="C4:K4"/>
    <mergeCell ref="C5:K5"/>
    <mergeCell ref="E6:K6"/>
  </mergeCells>
  <printOptions horizontalCentered="1"/>
  <pageMargins left="0.7874015748031497" right="0.3937007874015748" top="0.5905511811023623" bottom="0.5905511811023623" header="0.31496062992125984" footer="0.31496062992125984"/>
  <pageSetup fitToHeight="5" fitToWidth="1" horizontalDpi="1200" verticalDpi="1200" orientation="portrait" paperSize="9" scale="3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2021-12-16T16:46:53Z</cp:lastPrinted>
  <dcterms:created xsi:type="dcterms:W3CDTF">2008-08-26T10:01:46Z</dcterms:created>
  <dcterms:modified xsi:type="dcterms:W3CDTF">2021-12-22T13:47:50Z</dcterms:modified>
  <cp:category/>
  <cp:version/>
  <cp:contentType/>
  <cp:contentStatus/>
</cp:coreProperties>
</file>