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4240" windowHeight="12225"/>
  </bookViews>
  <sheets>
    <sheet name="XII" sheetId="54" r:id="rId1"/>
  </sheets>
  <definedNames>
    <definedName name="_xlnm._FilterDatabase" localSheetId="0" hidden="1">XII!$A$16:$I$281</definedName>
    <definedName name="_xlnm.Print_Titles" localSheetId="0">XII!$16:$17</definedName>
    <definedName name="_xlnm.Print_Area" localSheetId="0">XII!$A$1:$I$281</definedName>
  </definedNames>
  <calcPr calcId="125725"/>
</workbook>
</file>

<file path=xl/calcChain.xml><?xml version="1.0" encoding="utf-8"?>
<calcChain xmlns="http://schemas.openxmlformats.org/spreadsheetml/2006/main">
  <c r="I209" i="54"/>
  <c r="I238"/>
  <c r="I160"/>
  <c r="I129"/>
  <c r="I33"/>
  <c r="I137" l="1"/>
  <c r="I136" s="1"/>
  <c r="I245"/>
  <c r="I241"/>
  <c r="I237"/>
  <c r="I214"/>
  <c r="I213" s="1"/>
  <c r="I192"/>
  <c r="I156"/>
  <c r="I155" s="1"/>
  <c r="I125"/>
  <c r="I124" s="1"/>
  <c r="I123"/>
  <c r="I86"/>
  <c r="I73"/>
  <c r="I71" s="1"/>
  <c r="I61"/>
  <c r="I60" s="1"/>
  <c r="I52"/>
  <c r="I32"/>
  <c r="I31" s="1"/>
  <c r="I29"/>
  <c r="I26"/>
  <c r="I25"/>
  <c r="I24"/>
  <c r="I23" s="1"/>
  <c r="I279"/>
  <c r="I276"/>
  <c r="I275" s="1"/>
  <c r="I273"/>
  <c r="I272"/>
  <c r="I265"/>
  <c r="I263" s="1"/>
  <c r="I258"/>
  <c r="I252"/>
  <c r="I251"/>
  <c r="I250"/>
  <c r="I244"/>
  <c r="I243" s="1"/>
  <c r="I240"/>
  <c r="I239"/>
  <c r="I236"/>
  <c r="I229"/>
  <c r="I228" s="1"/>
  <c r="I223"/>
  <c r="I221" s="1"/>
  <c r="I220" s="1"/>
  <c r="I222"/>
  <c r="I217"/>
  <c r="I216" s="1"/>
  <c r="I212"/>
  <c r="I211" s="1"/>
  <c r="I208"/>
  <c r="I205"/>
  <c r="I204" s="1"/>
  <c r="I201"/>
  <c r="I200" s="1"/>
  <c r="I197"/>
  <c r="I196" s="1"/>
  <c r="I194"/>
  <c r="I193"/>
  <c r="I191"/>
  <c r="I186"/>
  <c r="I185" s="1"/>
  <c r="I182"/>
  <c r="I181"/>
  <c r="I180" s="1"/>
  <c r="I176"/>
  <c r="I171"/>
  <c r="I170"/>
  <c r="I169"/>
  <c r="I165"/>
  <c r="I164" s="1"/>
  <c r="I159"/>
  <c r="I153"/>
  <c r="I149"/>
  <c r="I148" s="1"/>
  <c r="I144"/>
  <c r="I143"/>
  <c r="I139"/>
  <c r="I133"/>
  <c r="I132" s="1"/>
  <c r="I128"/>
  <c r="I127"/>
  <c r="I126" s="1"/>
  <c r="I122"/>
  <c r="I118"/>
  <c r="I117" s="1"/>
  <c r="I116" s="1"/>
  <c r="I114"/>
  <c r="I113" s="1"/>
  <c r="I112" s="1"/>
  <c r="I107"/>
  <c r="I101"/>
  <c r="I100" s="1"/>
  <c r="I98"/>
  <c r="I97" s="1"/>
  <c r="I96"/>
  <c r="I95" s="1"/>
  <c r="I89"/>
  <c r="I88" s="1"/>
  <c r="I85"/>
  <c r="I84" s="1"/>
  <c r="I81"/>
  <c r="I79"/>
  <c r="I65"/>
  <c r="I64"/>
  <c r="I63" s="1"/>
  <c r="I58"/>
  <c r="I57"/>
  <c r="I56" s="1"/>
  <c r="I55"/>
  <c r="I54" s="1"/>
  <c r="I50"/>
  <c r="I45"/>
  <c r="I44" s="1"/>
  <c r="I41"/>
  <c r="I40" s="1"/>
  <c r="I39" s="1"/>
  <c r="I35"/>
  <c r="I27"/>
  <c r="I271" l="1"/>
  <c r="I135"/>
  <c r="I134" s="1"/>
  <c r="I152"/>
  <c r="I151" s="1"/>
  <c r="I121"/>
  <c r="I120" s="1"/>
  <c r="I199"/>
  <c r="I249"/>
  <c r="I203"/>
  <c r="I257"/>
  <c r="I256" s="1"/>
  <c r="I255" s="1"/>
  <c r="I207"/>
  <c r="I206" s="1"/>
  <c r="I78"/>
  <c r="I77" s="1"/>
  <c r="I76" s="1"/>
  <c r="I168"/>
  <c r="I167" s="1"/>
  <c r="I190"/>
  <c r="I189" s="1"/>
  <c r="I235"/>
  <c r="I99"/>
  <c r="I115"/>
  <c r="I227"/>
  <c r="I38"/>
  <c r="I219"/>
  <c r="I43"/>
  <c r="I87"/>
  <c r="I179"/>
  <c r="I262"/>
  <c r="I184"/>
  <c r="I183"/>
  <c r="I83"/>
  <c r="I111"/>
  <c r="I147"/>
  <c r="I163"/>
  <c r="I248"/>
  <c r="I49"/>
  <c r="I70"/>
  <c r="I131"/>
  <c r="I175"/>
  <c r="I242"/>
  <c r="I274"/>
  <c r="I34"/>
  <c r="I106"/>
  <c r="I158"/>
  <c r="I264"/>
  <c r="I278"/>
  <c r="I94"/>
  <c r="I270"/>
  <c r="I142"/>
  <c r="I234" l="1"/>
  <c r="I233" s="1"/>
  <c r="I22"/>
  <c r="I21" s="1"/>
  <c r="I202"/>
  <c r="I195"/>
  <c r="I247"/>
  <c r="I141"/>
  <c r="I69"/>
  <c r="I48"/>
  <c r="I218"/>
  <c r="I162"/>
  <c r="I254"/>
  <c r="I226"/>
  <c r="I93"/>
  <c r="I105"/>
  <c r="I130"/>
  <c r="I75"/>
  <c r="I261"/>
  <c r="I37"/>
  <c r="I269"/>
  <c r="I157"/>
  <c r="I174"/>
  <c r="I188"/>
  <c r="I42"/>
  <c r="I268" l="1"/>
  <c r="I68"/>
  <c r="I146"/>
  <c r="I178"/>
  <c r="I92"/>
  <c r="I260"/>
  <c r="I104"/>
  <c r="I47"/>
  <c r="I119"/>
  <c r="I173"/>
  <c r="I246"/>
  <c r="I225"/>
  <c r="I232"/>
  <c r="I20"/>
  <c r="I110" l="1"/>
  <c r="I109" s="1"/>
  <c r="I19"/>
  <c r="I267"/>
  <c r="I103"/>
  <c r="I231"/>
  <c r="I67"/>
  <c r="I161"/>
  <c r="I91"/>
  <c r="I74" l="1"/>
  <c r="I18" l="1"/>
  <c r="I281" l="1"/>
</calcChain>
</file>

<file path=xl/sharedStrings.xml><?xml version="1.0" encoding="utf-8"?>
<sst xmlns="http://schemas.openxmlformats.org/spreadsheetml/2006/main" count="1404" uniqueCount="317">
  <si>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</si>
  <si>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</si>
  <si>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</si>
  <si>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</si>
  <si>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</si>
  <si>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</si>
  <si>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</si>
  <si>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</si>
  <si>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</si>
  <si>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</si>
  <si>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</si>
  <si>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</si>
  <si>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</si>
  <si>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</si>
  <si>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</si>
  <si>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</si>
  <si>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</si>
  <si>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</si>
  <si>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</si>
  <si>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</si>
  <si>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</si>
  <si>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</si>
  <si>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</si>
  <si>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</si>
  <si>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</si>
  <si>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</si>
  <si>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</si>
  <si>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</si>
  <si>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</si>
  <si>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</si>
  <si>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</si>
  <si>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</si>
  <si>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</si>
  <si>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</si>
  <si>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</si>
  <si>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</si>
  <si>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</si>
  <si>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</si>
  <si>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</si>
  <si>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</si>
  <si>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</si>
  <si>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</si>
  <si>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</si>
  <si>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 xml:space="preserve">Культура и кинематография </t>
  </si>
  <si>
    <t>Массовый спорт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</si>
  <si>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</si>
  <si>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</si>
  <si>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</si>
  <si>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</si>
  <si>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</si>
  <si>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</si>
  <si>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</si>
  <si>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</si>
  <si>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</si>
  <si>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</si>
  <si>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</si>
  <si>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</si>
  <si>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</si>
  <si>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</si>
  <si>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</si>
  <si>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</si>
  <si>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</si>
  <si>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</si>
  <si>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</si>
  <si>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</si>
  <si>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</si>
  <si>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</si>
  <si>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</si>
  <si>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</si>
  <si>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</si>
  <si>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98 0 00 00000</t>
  </si>
  <si>
    <t>98 9 09 00000</t>
  </si>
  <si>
    <t>98 0 00 0 0000</t>
  </si>
  <si>
    <t>98 9 09 96010</t>
  </si>
  <si>
    <t>98 9 09 10050</t>
  </si>
  <si>
    <t>98 9 09 10030</t>
  </si>
  <si>
    <t>98 9 09 10100</t>
  </si>
  <si>
    <t>98 9 09 10410</t>
  </si>
  <si>
    <t>98 9 09 96030</t>
  </si>
  <si>
    <t>98 9 09 51180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</si>
  <si>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</si>
  <si>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</si>
  <si>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</si>
  <si>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</si>
  <si>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</si>
  <si>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</si>
  <si>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</si>
  <si>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98 9 09 14190</t>
  </si>
  <si>
    <t>98 9 09 95010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</si>
  <si>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</si>
  <si>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</si>
  <si>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</si>
  <si>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</si>
  <si>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</si>
  <si>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</si>
  <si>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</si>
  <si>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</si>
  <si>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</si>
  <si>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</si>
  <si>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</si>
  <si>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</si>
  <si>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</si>
  <si>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</si>
  <si>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</si>
  <si>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</si>
  <si>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</si>
  <si>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</si>
  <si>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</si>
  <si>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</si>
  <si>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</si>
  <si>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 xml:space="preserve">Расходы на уличное освещение </t>
  </si>
  <si>
    <t xml:space="preserve">Организация и содержание мест захоронения </t>
  </si>
  <si>
    <t>98 9 09 00240</t>
  </si>
  <si>
    <t xml:space="preserve">Расходы на обеспечение деятельности муниципальных казенных учреждений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</si>
  <si>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</si>
  <si>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</si>
  <si>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</si>
  <si>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</si>
  <si>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</si>
  <si>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</si>
  <si>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</si>
  <si>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</si>
  <si>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</si>
  <si>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2H 0 01 00000</t>
  </si>
  <si>
    <t>2H 0 00 00000</t>
  </si>
  <si>
    <t>23 1 01 S0140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</si>
  <si>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</si>
  <si>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</si>
  <si>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</si>
  <si>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</si>
  <si>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</si>
  <si>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</si>
  <si>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</si>
  <si>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</si>
  <si>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</si>
  <si>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</si>
  <si>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</si>
  <si>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</si>
  <si>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</si>
  <si>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</si>
  <si>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</si>
  <si>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</si>
  <si>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</si>
  <si>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</si>
  <si>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</si>
  <si>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</si>
  <si>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</si>
  <si>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</si>
  <si>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</si>
  <si>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</si>
  <si>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</si>
  <si>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</si>
  <si>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</si>
  <si>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</si>
  <si>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</si>
  <si>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</si>
  <si>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</si>
  <si>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</si>
  <si>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</si>
  <si>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 xml:space="preserve">Расходы на обеспечение функций органов местного самоуправления 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</si>
  <si>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</si>
  <si>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</si>
  <si>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</si>
  <si>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</si>
  <si>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</si>
  <si>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</si>
  <si>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</si>
  <si>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</si>
  <si>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</si>
  <si>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</si>
  <si>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</si>
  <si>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</si>
  <si>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</si>
  <si>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</si>
  <si>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</si>
  <si>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</si>
  <si>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</si>
  <si>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</si>
  <si>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</si>
  <si>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</si>
  <si>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</si>
  <si>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</si>
  <si>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</si>
  <si>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</si>
  <si>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</si>
  <si>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</si>
  <si>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</si>
  <si>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</si>
  <si>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</si>
  <si>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</si>
  <si>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</si>
  <si>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"Проведение мероприятий в сфере культуры"</t>
  </si>
  <si>
    <t>Организация мероприятий в сфере культуры</t>
  </si>
  <si>
    <t>Основное мероприятие "Обеспечение деятельности МКУК КСЦ «Назия» "</t>
  </si>
  <si>
    <t>Подпрограмма "Капитальный ремонт объектов культуры и спорта в муниципальном образовании Назиевское городское поселение Кировского муниципального района Ленинградской области "</t>
  </si>
  <si>
    <t>Основное мероприятие "Капитальный ремонт объектов культуры и спорта "</t>
  </si>
  <si>
    <t>Проведение капитального ремонта здания МКУК КСЦ «Назия»</t>
  </si>
  <si>
    <t>2Л 1 01 S0550</t>
  </si>
  <si>
    <t>2Л 1 01 00000</t>
  </si>
  <si>
    <t>2Л 1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</si>
  <si>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</si>
  <si>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</si>
  <si>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</si>
  <si>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</si>
  <si>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7Н 0 00 00000</t>
  </si>
  <si>
    <t>7Н 1 00 00000</t>
  </si>
  <si>
    <t>7Н 1 01 00000</t>
  </si>
  <si>
    <t>7Н 1 01 00240</t>
  </si>
  <si>
    <t>7Н 1 01 S0360</t>
  </si>
  <si>
    <t>7Н 3 00 00000</t>
  </si>
  <si>
    <t>7Н 3 01 00000</t>
  </si>
  <si>
    <t>7Н 3 01 12540</t>
  </si>
  <si>
    <t>7Н 1 02 00000</t>
  </si>
  <si>
    <t>7Н 1 02 12520</t>
  </si>
  <si>
    <t>7Н 1 02 96020</t>
  </si>
  <si>
    <t>7Н 2 00 00000</t>
  </si>
  <si>
    <t>7Н 2 01 00000</t>
  </si>
  <si>
    <t>7Н 2 01 12530</t>
  </si>
  <si>
    <t>67 9 09 00000</t>
  </si>
  <si>
    <t>67 9 09 71340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</si>
  <si>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</si>
  <si>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</si>
  <si>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</si>
  <si>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</si>
  <si>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Обеспечение стимулирующих выплат работникам муниципальных учреждений культуры Ленинградской области</t>
  </si>
  <si>
    <t>бюджета МО Назиевское городское поселение на 2020 год</t>
  </si>
  <si>
    <t>(Приложение 4)</t>
  </si>
  <si>
    <t>2F 2 01 13700</t>
  </si>
  <si>
    <t>Организация мероприятий по обеспечению безопасности людей на водных объектах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</si>
  <si>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</si>
  <si>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</si>
  <si>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"Поддержка проектов инициатив граждан"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</si>
  <si>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</si>
  <si>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Закупка товаров, работ и услуг для обеспечения государственных (муниципальных) нужд</t>
  </si>
  <si>
    <t>200</t>
  </si>
  <si>
    <t>22 0 00 00000</t>
  </si>
  <si>
    <t>22 0 01 00000</t>
  </si>
  <si>
    <t>22 0 01 S4770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</si>
  <si>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</si>
  <si>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01 0 00 00000</t>
  </si>
  <si>
    <t>01 0 01 00000</t>
  </si>
  <si>
    <t>01 0 01 14880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</si>
  <si>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</si>
  <si>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</si>
  <si>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</si>
  <si>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0 01 00000</t>
  </si>
  <si>
    <t>2G 0 01 18130</t>
  </si>
  <si>
    <t>Образование</t>
  </si>
  <si>
    <t xml:space="preserve">Молодежная политика 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</si>
  <si>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</si>
  <si>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</si>
  <si>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</si>
  <si>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</si>
  <si>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</si>
  <si>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</si>
  <si>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</si>
  <si>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</si>
  <si>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</si>
  <si>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98 9 09 13100</t>
  </si>
  <si>
    <t>Мероприятия с сфере пожарной безопасности</t>
  </si>
  <si>
    <t>Муниципальная программа "Территориальное планирование и градостроительное зонирование муниципального образования Назиевское городское поселение Кировского муниципального района Ленинградской области  в 2020-2021 годах"</t>
  </si>
  <si>
    <t>Основное мероприятие "Внесение в Единый государственный реестр недвижимости сведений о границах населенных пунктов и границах территориальных зон МО Назиевское городское поселение"</t>
  </si>
  <si>
    <t>Внесение изменений в документы территориального планирования и градостроительного зонирования, внесение в Единый государственный реестр недвижимости сведений о границах населенных пунктов МО Назиевское городское поселение</t>
  </si>
  <si>
    <t>Муниципальная программа "Благоустройство общественных территорий в г.п.Назия МО Назиевское городское поселение"</t>
  </si>
  <si>
    <t>73 0 00 00000</t>
  </si>
  <si>
    <t>73 0 01 00000</t>
  </si>
  <si>
    <t>73 0 01 16380</t>
  </si>
  <si>
    <t>73 0 02 00000</t>
  </si>
  <si>
    <t>73 0 02 S4840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</si>
  <si>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</si>
  <si>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</si>
  <si>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от "19" декабря 2019 г. №26</t>
  </si>
  <si>
    <t>Основное мероприятие "Приобретение и установка новых элементов благоустройства на общественные территории в г.п.Назия"</t>
  </si>
  <si>
    <t>Основное мероприятие "Приобретение и установка спортивного оборудования"</t>
  </si>
  <si>
    <t>Приобретение новых элементов благоустройства</t>
  </si>
  <si>
    <t>Ленинградской области"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</si>
  <si>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</si>
  <si>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</si>
  <si>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(в редакции решения совета депутатов</t>
  </si>
  <si>
    <t>14</t>
  </si>
  <si>
    <t>Другие вопросы в области национальной безопасности и правоохранительной деятельности</t>
  </si>
  <si>
    <t>2F 2 01 13440</t>
  </si>
  <si>
    <t>Организация мероприятий по установке и обслуживанию системы видеонаблюдения на территории поселения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</si>
  <si>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</si>
  <si>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</t>
  </si>
  <si>
    <t>8М 0 00 00000</t>
  </si>
  <si>
    <t>8М 0 01 00000</t>
  </si>
  <si>
    <t>8М 0 01 S4790</t>
  </si>
  <si>
    <t>Муниципальная программа "Строительство контейнерных площадок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</si>
  <si>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"Строительство контейнерных площадок на территории муниципального образования Назиевское городское поселение"</t>
  </si>
  <si>
    <t>Мероприятия по созданию мест (площадок) накопления твердых коммунальных отходов</t>
  </si>
  <si>
    <t>2П 0 00 00000</t>
  </si>
  <si>
    <t>2П 0 01 00000</t>
  </si>
  <si>
    <t>2П 0 01 S0800</t>
  </si>
  <si>
    <t>400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</si>
  <si>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</si>
  <si>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</si>
  <si>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</si>
  <si>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Капитальные вложения в объекты государственной (муниципальной) собственности</t>
  </si>
  <si>
    <t>2Л 1 01 16400</t>
  </si>
  <si>
    <t>Приобретение коммунальной спецтехники и оборудования в лизинг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</si>
  <si>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</si>
  <si>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</si>
  <si>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01 00000</t>
  </si>
  <si>
    <t>2N 1 01 S4750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</si>
  <si>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</si>
  <si>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</si>
  <si>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</si>
  <si>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Реализация мероприятий по благоустройству дворовых территорий муниципальных образований Ленинградской области</t>
  </si>
  <si>
    <t>98 9 09 15360</t>
  </si>
  <si>
    <t>Организация сбора и вывоза бытовых отходов и мусора</t>
  </si>
  <si>
    <t>98 9 09 10300</t>
  </si>
  <si>
    <t>01 0 01 S4640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</si>
  <si>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</si>
  <si>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Исполнение судебных актов Российской Федерации и мировых соглашений по возмещению вреда</t>
  </si>
  <si>
    <t>98 9 09 10070</t>
  </si>
  <si>
    <t>от "15" декабря 2020г № 33)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</si>
</sst>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&quot;р.&quot;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6"/>
      <name val="Times New Roman Cyr"/>
      <charset val="204"/>
    </font>
    <font>
      <b/>
      <sz val="16"/>
      <name val="Arial Cyr"/>
      <family val="2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Arial Cyr"/>
      <charset val="204"/>
    </font>
    <font>
      <sz val="16"/>
      <color indexed="8"/>
      <name val="Arial"/>
      <family val="2"/>
      <charset val="204"/>
    </font>
    <font>
      <i/>
      <sz val="16"/>
      <name val="Times New Roman Cyr"/>
      <charset val="204"/>
    </font>
    <font>
      <b/>
      <i/>
      <sz val="16"/>
      <name val="Arial Cyr"/>
      <charset val="204"/>
    </font>
    <font>
      <b/>
      <i/>
      <sz val="16"/>
      <name val="Arial Cyr"/>
      <family val="2"/>
      <charset val="204"/>
    </font>
    <font>
      <sz val="16"/>
      <name val="Arial Cyr"/>
      <family val="2"/>
      <charset val="204"/>
    </font>
    <font>
      <i/>
      <sz val="16"/>
      <name val="Arial Cyr"/>
      <family val="2"/>
      <charset val="204"/>
    </font>
    <font>
      <sz val="14"/>
      <name val="Arial Cyr"/>
      <charset val="204"/>
    </font>
    <font>
      <b/>
      <sz val="20"/>
      <name val="Times New Roman"/>
      <family val="1"/>
    </font>
    <font>
      <b/>
      <i/>
      <sz val="16"/>
      <color theme="1"/>
      <name val="Arial Cyr"/>
      <family val="2"/>
      <charset val="204"/>
    </font>
    <font>
      <sz val="16"/>
      <color theme="1"/>
      <name val="Arial Cyr"/>
      <charset val="204"/>
    </font>
    <font>
      <b/>
      <sz val="16"/>
      <color theme="1"/>
      <name val="Arial Cyr"/>
      <family val="2"/>
      <charset val="204"/>
    </font>
    <font>
      <sz val="16"/>
      <color theme="1"/>
      <name val="Arial Cyr"/>
      <family val="2"/>
      <charset val="204"/>
    </font>
    <font>
      <b/>
      <i/>
      <sz val="16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0" applyFont="1" applyFill="1"/>
    <xf numFmtId="165" fontId="6" fillId="0" borderId="0" xfId="0" applyNumberFormat="1" applyFont="1" applyFill="1"/>
    <xf numFmtId="49" fontId="11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2" fillId="2" borderId="4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wrapText="1"/>
    </xf>
    <xf numFmtId="49" fontId="13" fillId="2" borderId="13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49" fontId="10" fillId="2" borderId="16" xfId="1" applyNumberFormat="1" applyFont="1" applyFill="1" applyBorder="1" applyAlignment="1" applyProtection="1">
      <alignment horizontal="center" vertical="center" wrapText="1"/>
    </xf>
    <xf numFmtId="49" fontId="12" fillId="2" borderId="17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12" fillId="2" borderId="21" xfId="0" applyNumberFormat="1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center"/>
    </xf>
    <xf numFmtId="49" fontId="13" fillId="2" borderId="18" xfId="0" applyNumberFormat="1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3" fillId="2" borderId="28" xfId="0" applyNumberFormat="1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vertical="center"/>
    </xf>
    <xf numFmtId="49" fontId="10" fillId="2" borderId="30" xfId="1" applyNumberFormat="1" applyFont="1" applyFill="1" applyBorder="1" applyAlignment="1" applyProtection="1">
      <alignment horizontal="center" vertical="center" wrapText="1"/>
    </xf>
    <xf numFmtId="49" fontId="17" fillId="2" borderId="9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2" fillId="2" borderId="31" xfId="0" applyNumberFormat="1" applyFont="1" applyFill="1" applyBorder="1" applyAlignment="1">
      <alignment horizontal="left" wrapText="1"/>
    </xf>
    <xf numFmtId="49" fontId="12" fillId="2" borderId="32" xfId="0" applyNumberFormat="1" applyFont="1" applyFill="1" applyBorder="1" applyAlignment="1">
      <alignment horizontal="left" wrapText="1"/>
    </xf>
    <xf numFmtId="49" fontId="12" fillId="2" borderId="33" xfId="0" applyNumberFormat="1" applyFont="1" applyFill="1" applyBorder="1" applyAlignment="1">
      <alignment horizontal="left" wrapText="1"/>
    </xf>
    <xf numFmtId="49" fontId="12" fillId="2" borderId="34" xfId="0" applyNumberFormat="1" applyFont="1" applyFill="1" applyBorder="1" applyAlignment="1">
      <alignment horizontal="left" wrapText="1"/>
    </xf>
    <xf numFmtId="49" fontId="12" fillId="2" borderId="35" xfId="0" applyNumberFormat="1" applyFont="1" applyFill="1" applyBorder="1" applyAlignment="1">
      <alignment horizontal="left" wrapText="1"/>
    </xf>
    <xf numFmtId="49" fontId="13" fillId="2" borderId="36" xfId="0" applyNumberFormat="1" applyFont="1" applyFill="1" applyBorder="1" applyAlignment="1">
      <alignment horizontal="left" wrapText="1"/>
    </xf>
    <xf numFmtId="49" fontId="12" fillId="2" borderId="37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left" wrapText="1"/>
    </xf>
    <xf numFmtId="49" fontId="6" fillId="2" borderId="38" xfId="0" applyNumberFormat="1" applyFont="1" applyFill="1" applyBorder="1" applyAlignment="1">
      <alignment horizontal="left" wrapText="1"/>
    </xf>
    <xf numFmtId="0" fontId="12" fillId="2" borderId="35" xfId="0" applyNumberFormat="1" applyFont="1" applyFill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left" wrapText="1"/>
    </xf>
    <xf numFmtId="49" fontId="12" fillId="2" borderId="39" xfId="0" applyNumberFormat="1" applyFont="1" applyFill="1" applyBorder="1" applyAlignment="1">
      <alignment horizontal="left" wrapText="1"/>
    </xf>
    <xf numFmtId="49" fontId="8" fillId="2" borderId="34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49" fontId="8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6" fillId="2" borderId="40" xfId="0" applyNumberFormat="1" applyFont="1" applyFill="1" applyBorder="1" applyAlignment="1">
      <alignment horizontal="left" wrapText="1"/>
    </xf>
    <xf numFmtId="49" fontId="8" fillId="2" borderId="41" xfId="0" applyNumberFormat="1" applyFont="1" applyFill="1" applyBorder="1" applyAlignment="1">
      <alignment horizontal="left" wrapText="1"/>
    </xf>
    <xf numFmtId="0" fontId="11" fillId="2" borderId="34" xfId="0" applyNumberFormat="1" applyFont="1" applyFill="1" applyBorder="1" applyAlignment="1">
      <alignment horizontal="left" wrapText="1"/>
    </xf>
    <xf numFmtId="0" fontId="11" fillId="2" borderId="35" xfId="0" applyNumberFormat="1" applyFont="1" applyFill="1" applyBorder="1" applyAlignment="1">
      <alignment horizontal="left" wrapText="1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40" xfId="0" applyNumberFormat="1" applyFont="1" applyFill="1" applyBorder="1" applyAlignment="1">
      <alignment horizontal="left" wrapText="1"/>
    </xf>
    <xf numFmtId="49" fontId="11" fillId="2" borderId="37" xfId="0" applyNumberFormat="1" applyFont="1" applyFill="1" applyBorder="1" applyAlignment="1">
      <alignment horizontal="left" wrapText="1"/>
    </xf>
    <xf numFmtId="49" fontId="11" fillId="2" borderId="41" xfId="0" applyNumberFormat="1" applyFont="1" applyFill="1" applyBorder="1" applyAlignment="1">
      <alignment horizontal="left" wrapText="1"/>
    </xf>
    <xf numFmtId="0" fontId="12" fillId="2" borderId="41" xfId="0" applyNumberFormat="1" applyFont="1" applyFill="1" applyBorder="1" applyAlignment="1">
      <alignment horizontal="left" wrapText="1"/>
    </xf>
    <xf numFmtId="167" fontId="11" fillId="2" borderId="34" xfId="0" applyNumberFormat="1" applyFont="1" applyFill="1" applyBorder="1" applyAlignment="1">
      <alignment horizontal="left" wrapText="1"/>
    </xf>
    <xf numFmtId="49" fontId="13" fillId="2" borderId="40" xfId="0" applyNumberFormat="1" applyFont="1" applyFill="1" applyBorder="1" applyAlignment="1">
      <alignment horizontal="left" wrapText="1"/>
    </xf>
    <xf numFmtId="167" fontId="12" fillId="2" borderId="34" xfId="0" applyNumberFormat="1" applyFont="1" applyFill="1" applyBorder="1" applyAlignment="1">
      <alignment horizontal="left" wrapText="1"/>
    </xf>
    <xf numFmtId="49" fontId="11" fillId="2" borderId="39" xfId="0" applyNumberFormat="1" applyFont="1" applyFill="1" applyBorder="1" applyAlignment="1">
      <alignment horizontal="left" wrapText="1"/>
    </xf>
    <xf numFmtId="49" fontId="6" fillId="2" borderId="42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11" fillId="2" borderId="43" xfId="0" applyNumberFormat="1" applyFont="1" applyFill="1" applyBorder="1" applyAlignment="1">
      <alignment horizontal="left" wrapText="1"/>
    </xf>
    <xf numFmtId="49" fontId="6" fillId="2" borderId="35" xfId="0" applyNumberFormat="1" applyFont="1" applyFill="1" applyBorder="1" applyAlignment="1">
      <alignment horizontal="left" wrapText="1"/>
    </xf>
    <xf numFmtId="49" fontId="18" fillId="2" borderId="22" xfId="0" applyNumberFormat="1" applyFont="1" applyFill="1" applyBorder="1" applyAlignment="1">
      <alignment horizontal="center"/>
    </xf>
    <xf numFmtId="0" fontId="17" fillId="2" borderId="35" xfId="0" applyNumberFormat="1" applyFont="1" applyFill="1" applyBorder="1" applyAlignment="1">
      <alignment horizontal="left" wrapText="1"/>
    </xf>
    <xf numFmtId="49" fontId="17" fillId="2" borderId="21" xfId="0" applyNumberFormat="1" applyFont="1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center"/>
    </xf>
    <xf numFmtId="49" fontId="20" fillId="2" borderId="36" xfId="0" applyNumberFormat="1" applyFont="1" applyFill="1" applyBorder="1" applyAlignment="1">
      <alignment horizontal="left" wrapText="1"/>
    </xf>
    <xf numFmtId="49" fontId="20" fillId="2" borderId="22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49" fontId="17" fillId="2" borderId="37" xfId="0" applyNumberFormat="1" applyFont="1" applyFill="1" applyBorder="1" applyAlignment="1">
      <alignment horizontal="left" wrapText="1"/>
    </xf>
    <xf numFmtId="49" fontId="17" fillId="2" borderId="23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49" fontId="18" fillId="2" borderId="44" xfId="0" applyNumberFormat="1" applyFont="1" applyFill="1" applyBorder="1" applyAlignment="1">
      <alignment horizontal="left" wrapText="1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49" fontId="7" fillId="2" borderId="47" xfId="1" applyNumberFormat="1" applyFont="1" applyFill="1" applyBorder="1" applyAlignment="1" applyProtection="1">
      <alignment vertical="center" wrapText="1"/>
    </xf>
    <xf numFmtId="49" fontId="7" fillId="2" borderId="0" xfId="1" applyNumberFormat="1" applyFont="1" applyFill="1" applyBorder="1" applyAlignment="1" applyProtection="1">
      <alignment vertical="center" wrapText="1"/>
    </xf>
    <xf numFmtId="49" fontId="13" fillId="2" borderId="6" xfId="0" applyNumberFormat="1" applyFont="1" applyFill="1" applyBorder="1" applyAlignment="1">
      <alignment horizontal="center"/>
    </xf>
    <xf numFmtId="49" fontId="12" fillId="2" borderId="48" xfId="0" applyNumberFormat="1" applyFont="1" applyFill="1" applyBorder="1" applyAlignment="1">
      <alignment horizontal="center"/>
    </xf>
    <xf numFmtId="49" fontId="11" fillId="2" borderId="49" xfId="0" applyNumberFormat="1" applyFont="1" applyFill="1" applyBorder="1" applyAlignment="1">
      <alignment horizontal="center"/>
    </xf>
    <xf numFmtId="167" fontId="12" fillId="2" borderId="37" xfId="0" applyNumberFormat="1" applyFont="1" applyFill="1" applyBorder="1" applyAlignment="1">
      <alignment horizontal="left" wrapText="1"/>
    </xf>
    <xf numFmtId="49" fontId="6" fillId="2" borderId="50" xfId="0" applyNumberFormat="1" applyFont="1" applyFill="1" applyBorder="1" applyAlignment="1">
      <alignment horizontal="center"/>
    </xf>
    <xf numFmtId="49" fontId="6" fillId="2" borderId="51" xfId="0" applyNumberFormat="1" applyFont="1" applyFill="1" applyBorder="1" applyAlignment="1">
      <alignment horizontal="center"/>
    </xf>
    <xf numFmtId="0" fontId="11" fillId="2" borderId="52" xfId="0" applyNumberFormat="1" applyFont="1" applyFill="1" applyBorder="1" applyAlignment="1">
      <alignment horizontal="left" wrapText="1"/>
    </xf>
    <xf numFmtId="49" fontId="11" fillId="2" borderId="10" xfId="0" applyNumberFormat="1" applyFont="1" applyFill="1" applyBorder="1" applyAlignment="1">
      <alignment horizontal="center"/>
    </xf>
    <xf numFmtId="0" fontId="12" fillId="2" borderId="34" xfId="0" applyNumberFormat="1" applyFont="1" applyFill="1" applyBorder="1" applyAlignment="1">
      <alignment horizontal="left" wrapText="1"/>
    </xf>
    <xf numFmtId="49" fontId="21" fillId="2" borderId="7" xfId="0" applyNumberFormat="1" applyFont="1" applyFill="1" applyBorder="1" applyAlignment="1">
      <alignment horizontal="center"/>
    </xf>
    <xf numFmtId="49" fontId="11" fillId="2" borderId="53" xfId="0" applyNumberFormat="1" applyFont="1" applyFill="1" applyBorder="1" applyAlignment="1">
      <alignment horizontal="left" wrapText="1"/>
    </xf>
    <xf numFmtId="0" fontId="11" fillId="2" borderId="54" xfId="0" applyNumberFormat="1" applyFont="1" applyFill="1" applyBorder="1" applyAlignment="1">
      <alignment horizontal="left" wrapText="1"/>
    </xf>
    <xf numFmtId="49" fontId="12" fillId="2" borderId="55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center"/>
    </xf>
    <xf numFmtId="2" fontId="11" fillId="2" borderId="33" xfId="0" applyNumberFormat="1" applyFont="1" applyFill="1" applyBorder="1" applyAlignment="1">
      <alignment horizontal="left" wrapText="1"/>
    </xf>
    <xf numFmtId="2" fontId="11" fillId="2" borderId="34" xfId="0" applyNumberFormat="1" applyFont="1" applyFill="1" applyBorder="1" applyAlignment="1">
      <alignment horizontal="left" wrapText="1"/>
    </xf>
    <xf numFmtId="49" fontId="11" fillId="2" borderId="77" xfId="0" applyNumberFormat="1" applyFont="1" applyFill="1" applyBorder="1" applyAlignment="1">
      <alignment horizontal="left" wrapText="1"/>
    </xf>
    <xf numFmtId="49" fontId="6" fillId="2" borderId="54" xfId="0" applyNumberFormat="1" applyFont="1" applyFill="1" applyBorder="1" applyAlignment="1">
      <alignment horizontal="left" wrapText="1"/>
    </xf>
    <xf numFmtId="49" fontId="3" fillId="2" borderId="0" xfId="1" applyNumberFormat="1" applyFont="1" applyFill="1" applyBorder="1" applyAlignment="1" applyProtection="1">
      <alignment horizontal="right" vertical="center" wrapText="1"/>
    </xf>
    <xf numFmtId="0" fontId="15" fillId="0" borderId="61" xfId="0" applyFont="1" applyFill="1" applyBorder="1" applyAlignment="1">
      <alignment horizontal="center" vertical="center" wrapText="1"/>
    </xf>
    <xf numFmtId="49" fontId="10" fillId="0" borderId="62" xfId="1" applyNumberFormat="1" applyFont="1" applyFill="1" applyBorder="1" applyAlignment="1" applyProtection="1">
      <alignment horizontal="center" vertical="center" wrapText="1"/>
    </xf>
    <xf numFmtId="165" fontId="12" fillId="0" borderId="63" xfId="0" applyNumberFormat="1" applyFont="1" applyFill="1" applyBorder="1" applyAlignment="1">
      <alignment horizontal="right"/>
    </xf>
    <xf numFmtId="165" fontId="8" fillId="0" borderId="64" xfId="0" applyNumberFormat="1" applyFont="1" applyFill="1" applyBorder="1" applyAlignment="1">
      <alignment horizontal="right"/>
    </xf>
    <xf numFmtId="165" fontId="12" fillId="0" borderId="64" xfId="0" applyNumberFormat="1" applyFont="1" applyFill="1" applyBorder="1" applyAlignment="1">
      <alignment horizontal="right"/>
    </xf>
    <xf numFmtId="165" fontId="12" fillId="0" borderId="65" xfId="0" applyNumberFormat="1" applyFont="1" applyFill="1" applyBorder="1" applyAlignment="1">
      <alignment horizontal="right"/>
    </xf>
    <xf numFmtId="165" fontId="12" fillId="0" borderId="66" xfId="0" applyNumberFormat="1" applyFont="1" applyFill="1" applyBorder="1" applyAlignment="1">
      <alignment horizontal="right"/>
    </xf>
    <xf numFmtId="165" fontId="13" fillId="0" borderId="56" xfId="0" applyNumberFormat="1" applyFont="1" applyFill="1" applyBorder="1" applyAlignment="1">
      <alignment horizontal="right"/>
    </xf>
    <xf numFmtId="165" fontId="12" fillId="0" borderId="67" xfId="0" applyNumberFormat="1" applyFont="1" applyFill="1" applyBorder="1" applyAlignment="1">
      <alignment horizontal="right"/>
    </xf>
    <xf numFmtId="165" fontId="4" fillId="0" borderId="66" xfId="0" applyNumberFormat="1" applyFont="1" applyFill="1" applyBorder="1" applyAlignment="1">
      <alignment horizontal="right"/>
    </xf>
    <xf numFmtId="165" fontId="13" fillId="0" borderId="58" xfId="0" applyNumberFormat="1" applyFont="1" applyFill="1" applyBorder="1" applyAlignment="1">
      <alignment horizontal="right"/>
    </xf>
    <xf numFmtId="165" fontId="13" fillId="0" borderId="60" xfId="0" applyNumberFormat="1" applyFont="1" applyFill="1" applyBorder="1" applyAlignment="1">
      <alignment horizontal="right"/>
    </xf>
    <xf numFmtId="165" fontId="4" fillId="0" borderId="67" xfId="0" applyNumberFormat="1" applyFont="1" applyFill="1" applyBorder="1" applyAlignment="1">
      <alignment horizontal="right"/>
    </xf>
    <xf numFmtId="165" fontId="12" fillId="0" borderId="59" xfId="0" applyNumberFormat="1" applyFont="1" applyFill="1" applyBorder="1" applyAlignment="1">
      <alignment horizontal="right"/>
    </xf>
    <xf numFmtId="165" fontId="12" fillId="0" borderId="68" xfId="0" applyNumberFormat="1" applyFont="1" applyFill="1" applyBorder="1" applyAlignment="1">
      <alignment horizontal="right"/>
    </xf>
    <xf numFmtId="165" fontId="13" fillId="0" borderId="57" xfId="0" applyNumberFormat="1" applyFont="1" applyFill="1" applyBorder="1" applyAlignment="1">
      <alignment horizontal="right"/>
    </xf>
    <xf numFmtId="165" fontId="12" fillId="0" borderId="69" xfId="0" applyNumberFormat="1" applyFont="1" applyFill="1" applyBorder="1" applyAlignment="1">
      <alignment horizontal="right"/>
    </xf>
    <xf numFmtId="165" fontId="4" fillId="0" borderId="64" xfId="0" applyNumberFormat="1" applyFont="1" applyFill="1" applyBorder="1" applyAlignment="1">
      <alignment horizontal="right"/>
    </xf>
    <xf numFmtId="165" fontId="4" fillId="0" borderId="70" xfId="0" applyNumberFormat="1" applyFont="1" applyFill="1" applyBorder="1" applyAlignment="1">
      <alignment horizontal="right"/>
    </xf>
    <xf numFmtId="165" fontId="12" fillId="0" borderId="71" xfId="0" applyNumberFormat="1" applyFont="1" applyFill="1" applyBorder="1" applyAlignment="1">
      <alignment horizontal="right"/>
    </xf>
    <xf numFmtId="165" fontId="8" fillId="0" borderId="67" xfId="0" applyNumberFormat="1" applyFont="1" applyFill="1" applyBorder="1" applyAlignment="1">
      <alignment horizontal="right"/>
    </xf>
    <xf numFmtId="165" fontId="8" fillId="0" borderId="65" xfId="0" applyNumberFormat="1" applyFont="1" applyFill="1" applyBorder="1" applyAlignment="1">
      <alignment horizontal="right"/>
    </xf>
    <xf numFmtId="165" fontId="12" fillId="0" borderId="72" xfId="0" applyNumberFormat="1" applyFont="1" applyFill="1" applyBorder="1" applyAlignment="1">
      <alignment horizontal="right"/>
    </xf>
    <xf numFmtId="165" fontId="4" fillId="0" borderId="69" xfId="0" applyNumberFormat="1" applyFont="1" applyFill="1" applyBorder="1" applyAlignment="1">
      <alignment horizontal="right"/>
    </xf>
    <xf numFmtId="165" fontId="13" fillId="0" borderId="66" xfId="0" applyNumberFormat="1" applyFont="1" applyFill="1" applyBorder="1" applyAlignment="1">
      <alignment horizontal="right"/>
    </xf>
    <xf numFmtId="165" fontId="8" fillId="0" borderId="68" xfId="0" applyNumberFormat="1" applyFont="1" applyFill="1" applyBorder="1" applyAlignment="1">
      <alignment horizontal="right"/>
    </xf>
    <xf numFmtId="165" fontId="11" fillId="0" borderId="68" xfId="0" applyNumberFormat="1" applyFont="1" applyFill="1" applyBorder="1" applyAlignment="1">
      <alignment horizontal="right"/>
    </xf>
    <xf numFmtId="165" fontId="11" fillId="0" borderId="65" xfId="0" applyNumberFormat="1" applyFont="1" applyFill="1" applyBorder="1" applyAlignment="1">
      <alignment horizontal="right"/>
    </xf>
    <xf numFmtId="165" fontId="11" fillId="0" borderId="69" xfId="0" applyNumberFormat="1" applyFont="1" applyFill="1" applyBorder="1" applyAlignment="1">
      <alignment horizontal="right"/>
    </xf>
    <xf numFmtId="165" fontId="13" fillId="0" borderId="73" xfId="0" applyNumberFormat="1" applyFont="1" applyFill="1" applyBorder="1" applyAlignment="1">
      <alignment horizontal="right"/>
    </xf>
    <xf numFmtId="165" fontId="8" fillId="0" borderId="69" xfId="0" applyNumberFormat="1" applyFont="1" applyFill="1" applyBorder="1" applyAlignment="1">
      <alignment horizontal="right"/>
    </xf>
    <xf numFmtId="165" fontId="8" fillId="0" borderId="74" xfId="0" applyNumberFormat="1" applyFont="1" applyFill="1" applyBorder="1" applyAlignment="1">
      <alignment horizontal="right"/>
    </xf>
    <xf numFmtId="165" fontId="11" fillId="0" borderId="58" xfId="0" applyNumberFormat="1" applyFont="1" applyFill="1" applyBorder="1" applyAlignment="1">
      <alignment horizontal="right"/>
    </xf>
    <xf numFmtId="165" fontId="6" fillId="0" borderId="56" xfId="0" applyNumberFormat="1" applyFont="1" applyFill="1" applyBorder="1" applyAlignment="1">
      <alignment horizontal="right"/>
    </xf>
    <xf numFmtId="165" fontId="11" fillId="0" borderId="72" xfId="0" applyNumberFormat="1" applyFont="1" applyFill="1" applyBorder="1" applyAlignment="1">
      <alignment horizontal="right"/>
    </xf>
    <xf numFmtId="165" fontId="6" fillId="0" borderId="59" xfId="0" applyNumberFormat="1" applyFont="1" applyFill="1" applyBorder="1" applyAlignment="1">
      <alignment horizontal="right"/>
    </xf>
    <xf numFmtId="165" fontId="8" fillId="0" borderId="59" xfId="0" applyNumberFormat="1" applyFont="1" applyFill="1" applyBorder="1" applyAlignment="1">
      <alignment horizontal="right"/>
    </xf>
    <xf numFmtId="165" fontId="6" fillId="0" borderId="57" xfId="0" applyNumberFormat="1" applyFont="1" applyFill="1" applyBorder="1" applyAlignment="1">
      <alignment horizontal="right"/>
    </xf>
    <xf numFmtId="165" fontId="8" fillId="0" borderId="75" xfId="0" applyNumberFormat="1" applyFont="1" applyFill="1" applyBorder="1" applyAlignment="1">
      <alignment horizontal="right"/>
    </xf>
    <xf numFmtId="165" fontId="6" fillId="0" borderId="60" xfId="0" applyNumberFormat="1" applyFont="1" applyFill="1" applyBorder="1" applyAlignment="1">
      <alignment horizontal="right"/>
    </xf>
    <xf numFmtId="165" fontId="11" fillId="0" borderId="75" xfId="0" applyNumberFormat="1" applyFont="1" applyFill="1" applyBorder="1" applyAlignment="1">
      <alignment horizontal="right"/>
    </xf>
    <xf numFmtId="165" fontId="6" fillId="0" borderId="76" xfId="0" applyNumberFormat="1" applyFont="1" applyFill="1" applyBorder="1" applyAlignment="1">
      <alignment horizontal="right"/>
    </xf>
    <xf numFmtId="165" fontId="8" fillId="0" borderId="66" xfId="0" applyNumberFormat="1" applyFont="1" applyFill="1" applyBorder="1" applyAlignment="1">
      <alignment horizontal="right"/>
    </xf>
    <xf numFmtId="165" fontId="11" fillId="0" borderId="59" xfId="0" applyNumberFormat="1" applyFont="1" applyFill="1" applyBorder="1" applyAlignment="1">
      <alignment horizontal="right"/>
    </xf>
    <xf numFmtId="165" fontId="21" fillId="0" borderId="68" xfId="0" applyNumberFormat="1" applyFont="1" applyFill="1" applyBorder="1" applyAlignment="1">
      <alignment horizontal="right"/>
    </xf>
    <xf numFmtId="165" fontId="20" fillId="0" borderId="57" xfId="0" applyNumberFormat="1" applyFont="1" applyFill="1" applyBorder="1" applyAlignment="1">
      <alignment horizontal="right"/>
    </xf>
    <xf numFmtId="166" fontId="11" fillId="0" borderId="64" xfId="0" applyNumberFormat="1" applyFont="1" applyFill="1" applyBorder="1" applyAlignment="1">
      <alignment horizontal="right"/>
    </xf>
    <xf numFmtId="166" fontId="4" fillId="0" borderId="64" xfId="0" applyNumberFormat="1" applyFont="1" applyFill="1" applyBorder="1" applyAlignment="1">
      <alignment horizontal="right"/>
    </xf>
    <xf numFmtId="166" fontId="4" fillId="0" borderId="65" xfId="0" applyNumberFormat="1" applyFont="1" applyFill="1" applyBorder="1" applyAlignment="1">
      <alignment horizontal="right"/>
    </xf>
    <xf numFmtId="166" fontId="4" fillId="0" borderId="70" xfId="0" applyNumberFormat="1" applyFont="1" applyFill="1" applyBorder="1" applyAlignment="1">
      <alignment horizontal="right"/>
    </xf>
    <xf numFmtId="166" fontId="12" fillId="0" borderId="64" xfId="0" applyNumberFormat="1" applyFont="1" applyFill="1" applyBorder="1" applyAlignment="1">
      <alignment horizontal="right"/>
    </xf>
    <xf numFmtId="165" fontId="8" fillId="0" borderId="72" xfId="0" applyNumberFormat="1" applyFont="1" applyFill="1" applyBorder="1" applyAlignment="1">
      <alignment horizontal="right"/>
    </xf>
    <xf numFmtId="166" fontId="4" fillId="0" borderId="71" xfId="0" applyNumberFormat="1" applyFont="1" applyFill="1" applyBorder="1" applyAlignment="1">
      <alignment horizontal="right"/>
    </xf>
    <xf numFmtId="165" fontId="8" fillId="0" borderId="78" xfId="0" applyNumberFormat="1" applyFont="1" applyFill="1" applyBorder="1" applyAlignment="1">
      <alignment horizontal="right"/>
    </xf>
    <xf numFmtId="165" fontId="6" fillId="0" borderId="79" xfId="0" applyNumberFormat="1" applyFont="1" applyFill="1" applyBorder="1" applyAlignment="1">
      <alignment horizontal="right"/>
    </xf>
    <xf numFmtId="165" fontId="4" fillId="0" borderId="59" xfId="0" applyNumberFormat="1" applyFont="1" applyFill="1" applyBorder="1" applyAlignment="1">
      <alignment horizontal="right"/>
    </xf>
    <xf numFmtId="166" fontId="11" fillId="0" borderId="65" xfId="0" applyNumberFormat="1" applyFont="1" applyFill="1" applyBorder="1" applyAlignment="1">
      <alignment horizontal="right"/>
    </xf>
    <xf numFmtId="166" fontId="12" fillId="0" borderId="65" xfId="0" applyNumberFormat="1" applyFont="1" applyFill="1" applyBorder="1" applyAlignment="1">
      <alignment horizontal="right"/>
    </xf>
    <xf numFmtId="166" fontId="12" fillId="0" borderId="66" xfId="0" applyNumberFormat="1" applyFont="1" applyFill="1" applyBorder="1" applyAlignment="1">
      <alignment horizontal="right"/>
    </xf>
    <xf numFmtId="166" fontId="13" fillId="0" borderId="56" xfId="0" applyNumberFormat="1" applyFont="1" applyFill="1" applyBorder="1" applyAlignment="1">
      <alignment horizontal="right"/>
    </xf>
    <xf numFmtId="165" fontId="4" fillId="0" borderId="68" xfId="0" applyNumberFormat="1" applyFont="1" applyFill="1" applyBorder="1" applyAlignment="1">
      <alignment horizontal="right"/>
    </xf>
    <xf numFmtId="165" fontId="8" fillId="0" borderId="28" xfId="0" applyNumberFormat="1" applyFont="1" applyFill="1" applyBorder="1" applyAlignment="1">
      <alignment horizontal="right"/>
    </xf>
    <xf numFmtId="165" fontId="12" fillId="0" borderId="70" xfId="0" applyNumberFormat="1" applyFont="1" applyFill="1" applyBorder="1" applyAlignment="1">
      <alignment horizontal="right"/>
    </xf>
    <xf numFmtId="165" fontId="11" fillId="0" borderId="71" xfId="0" applyNumberFormat="1" applyFont="1" applyFill="1" applyBorder="1" applyAlignment="1">
      <alignment horizontal="right"/>
    </xf>
    <xf numFmtId="165" fontId="6" fillId="0" borderId="58" xfId="0" applyNumberFormat="1" applyFont="1" applyFill="1" applyBorder="1" applyAlignment="1">
      <alignment horizontal="right"/>
    </xf>
    <xf numFmtId="165" fontId="11" fillId="0" borderId="66" xfId="0" applyNumberFormat="1" applyFont="1" applyFill="1" applyBorder="1" applyAlignment="1">
      <alignment horizontal="right"/>
    </xf>
    <xf numFmtId="165" fontId="19" fillId="0" borderId="70" xfId="0" applyNumberFormat="1" applyFont="1" applyFill="1" applyBorder="1" applyAlignment="1">
      <alignment horizontal="right"/>
    </xf>
    <xf numFmtId="165" fontId="18" fillId="0" borderId="56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4" fontId="6" fillId="0" borderId="0" xfId="2" applyFont="1" applyFill="1"/>
    <xf numFmtId="49" fontId="6" fillId="0" borderId="0" xfId="0" applyNumberFormat="1" applyFont="1" applyFill="1" applyBorder="1"/>
    <xf numFmtId="165" fontId="11" fillId="0" borderId="82" xfId="0" applyNumberFormat="1" applyFont="1" applyFill="1" applyBorder="1" applyAlignment="1">
      <alignment horizontal="right"/>
    </xf>
    <xf numFmtId="165" fontId="6" fillId="0" borderId="80" xfId="0" applyNumberFormat="1" applyFont="1" applyFill="1" applyBorder="1" applyAlignment="1">
      <alignment horizontal="right"/>
    </xf>
    <xf numFmtId="49" fontId="11" fillId="0" borderId="81" xfId="0" applyNumberFormat="1" applyFont="1" applyFill="1" applyBorder="1" applyAlignment="1">
      <alignment horizontal="left" wrapText="1"/>
    </xf>
    <xf numFmtId="49" fontId="11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>
      <alignment horizontal="right"/>
    </xf>
    <xf numFmtId="0" fontId="6" fillId="2" borderId="88" xfId="0" applyFont="1" applyFill="1" applyBorder="1" applyAlignment="1">
      <alignment horizontal="center"/>
    </xf>
    <xf numFmtId="0" fontId="6" fillId="2" borderId="89" xfId="0" applyFont="1" applyFill="1" applyBorder="1" applyAlignment="1">
      <alignment horizontal="center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>
      <alignment horizontal="center"/>
    </xf>
    <xf numFmtId="49" fontId="10" fillId="2" borderId="84" xfId="1" applyNumberFormat="1" applyFont="1" applyFill="1" applyBorder="1" applyAlignment="1" applyProtection="1">
      <alignment horizontal="center" vertical="center" wrapText="1"/>
    </xf>
    <xf numFmtId="49" fontId="10" fillId="2" borderId="85" xfId="1" applyNumberFormat="1" applyFont="1" applyFill="1" applyBorder="1" applyAlignment="1" applyProtection="1">
      <alignment horizontal="center" vertical="center" wrapText="1"/>
    </xf>
    <xf numFmtId="49" fontId="7" fillId="2" borderId="86" xfId="1" applyNumberFormat="1" applyFont="1" applyFill="1" applyBorder="1" applyAlignment="1" applyProtection="1">
      <alignment horizontal="center" vertical="center" wrapText="1"/>
    </xf>
    <xf numFmtId="49" fontId="7" fillId="2" borderId="87" xfId="1" applyNumberFormat="1" applyFont="1" applyFill="1" applyBorder="1" applyAlignment="1" applyProtection="1">
      <alignment horizontal="center" vertical="center" wrapText="1"/>
    </xf>
    <xf numFmtId="49" fontId="8" fillId="2" borderId="88" xfId="0" applyNumberFormat="1" applyFont="1" applyFill="1" applyBorder="1" applyAlignment="1">
      <alignment horizontal="center" vertical="center"/>
    </xf>
    <xf numFmtId="49" fontId="8" fillId="2" borderId="89" xfId="0" applyNumberFormat="1" applyFont="1" applyFill="1" applyBorder="1" applyAlignment="1">
      <alignment horizontal="center" vertical="center"/>
    </xf>
    <xf numFmtId="49" fontId="8" fillId="2" borderId="90" xfId="0" applyNumberFormat="1" applyFont="1" applyFill="1" applyBorder="1" applyAlignment="1">
      <alignment horizontal="center" vertical="center"/>
    </xf>
    <xf numFmtId="49" fontId="8" fillId="2" borderId="91" xfId="0" applyNumberFormat="1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92" xfId="0" applyNumberFormat="1" applyFont="1" applyFill="1" applyBorder="1" applyAlignment="1">
      <alignment horizontal="center" vertical="center"/>
    </xf>
    <xf numFmtId="49" fontId="8" fillId="2" borderId="9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4"/>
  <sheetViews>
    <sheetView showGridLines="0" tabSelected="1" view="pageBreakPreview" zoomScale="50" zoomScaleNormal="50" zoomScaleSheetLayoutView="50" workbookViewId="0">
      <selection activeCell="I209" sqref="I209"/>
    </sheetView>
  </sheetViews>
  <sheetFormatPr defaultRowHeight="20.25"/>
  <cols>
    <col min="1" max="2" width="8.28515625" style="6" customWidth="1"/>
    <col min="3" max="3" width="135.28515625" style="6" customWidth="1"/>
    <col min="4" max="5" width="9.85546875" style="6" customWidth="1"/>
    <col min="6" max="6" width="10.7109375" style="6" customWidth="1"/>
    <col min="7" max="7" width="23.42578125" style="6" customWidth="1"/>
    <col min="8" max="8" width="13.28515625" style="6" customWidth="1"/>
    <col min="9" max="9" width="21.7109375" style="1" customWidth="1"/>
    <col min="10" max="16384" width="9.140625" style="1"/>
  </cols>
  <sheetData>
    <row r="1" spans="1:9" ht="22.9" customHeight="1">
      <c r="H1" s="236" t="s">
        <v>40</v>
      </c>
      <c r="I1" s="236"/>
    </row>
    <row r="2" spans="1:9">
      <c r="C2" s="235" t="s">
        <v>42</v>
      </c>
      <c r="D2" s="235"/>
      <c r="E2" s="235"/>
      <c r="F2" s="235"/>
      <c r="G2" s="235"/>
      <c r="H2" s="235"/>
      <c r="I2" s="235"/>
    </row>
    <row r="3" spans="1:9">
      <c r="C3" s="156"/>
      <c r="D3" s="156"/>
      <c r="E3" s="156"/>
      <c r="F3" s="156"/>
      <c r="G3" s="235" t="s">
        <v>58</v>
      </c>
      <c r="H3" s="235"/>
      <c r="I3" s="235"/>
    </row>
    <row r="4" spans="1:9">
      <c r="C4" s="235" t="s">
        <v>59</v>
      </c>
      <c r="D4" s="235"/>
      <c r="E4" s="235"/>
      <c r="F4" s="235"/>
      <c r="G4" s="235"/>
      <c r="H4" s="235"/>
      <c r="I4" s="235"/>
    </row>
    <row r="5" spans="1:9">
      <c r="C5" s="235" t="s">
        <v>60</v>
      </c>
      <c r="D5" s="235"/>
      <c r="E5" s="235"/>
      <c r="F5" s="235"/>
      <c r="G5" s="235"/>
      <c r="H5" s="235"/>
      <c r="I5" s="235"/>
    </row>
    <row r="6" spans="1:9">
      <c r="C6" s="156"/>
      <c r="D6" s="156"/>
      <c r="E6" s="235" t="s">
        <v>61</v>
      </c>
      <c r="F6" s="235"/>
      <c r="G6" s="235"/>
      <c r="H6" s="235"/>
      <c r="I6" s="235"/>
    </row>
    <row r="7" spans="1:9" ht="28.5" customHeight="1">
      <c r="C7" s="235" t="s">
        <v>271</v>
      </c>
      <c r="D7" s="235"/>
      <c r="E7" s="235"/>
      <c r="F7" s="235"/>
      <c r="G7" s="235"/>
      <c r="H7" s="235"/>
      <c r="I7" s="235"/>
    </row>
    <row r="8" spans="1:9" ht="20.25" customHeight="1">
      <c r="C8" s="156"/>
      <c r="D8" s="156"/>
      <c r="E8" s="156"/>
      <c r="F8" s="156"/>
      <c r="G8" s="235" t="s">
        <v>226</v>
      </c>
      <c r="H8" s="235"/>
      <c r="I8" s="235"/>
    </row>
    <row r="9" spans="1:9" ht="20.25" customHeight="1">
      <c r="C9" s="156"/>
      <c r="D9" s="235" t="s">
        <v>278</v>
      </c>
      <c r="E9" s="235"/>
      <c r="F9" s="235"/>
      <c r="G9" s="235"/>
      <c r="H9" s="235"/>
      <c r="I9" s="235"/>
    </row>
    <row r="10" spans="1:9" ht="20.25" customHeight="1">
      <c r="C10" s="156"/>
      <c r="D10" s="156"/>
      <c r="E10" s="156"/>
      <c r="F10" s="156"/>
      <c r="G10" s="235" t="s">
        <v>316</v>
      </c>
      <c r="H10" s="235"/>
      <c r="I10" s="235"/>
    </row>
    <row r="11" spans="1:9" ht="15.95" customHeight="1">
      <c r="C11" s="239"/>
      <c r="D11" s="239"/>
      <c r="E11" s="239"/>
      <c r="F11" s="239"/>
      <c r="G11" s="239"/>
      <c r="H11" s="239"/>
      <c r="I11" s="239"/>
    </row>
    <row r="12" spans="1:9" ht="25.5" customHeight="1">
      <c r="A12" s="240" t="s">
        <v>0</v>
      </c>
      <c r="B12" s="240"/>
      <c r="C12" s="240"/>
      <c r="D12" s="240"/>
      <c r="E12" s="240"/>
      <c r="F12" s="240"/>
      <c r="G12" s="240"/>
      <c r="H12" s="240"/>
      <c r="I12" s="240"/>
    </row>
    <row r="13" spans="1:9" ht="27.6" customHeight="1">
      <c r="A13" s="240" t="s">
        <v>225</v>
      </c>
      <c r="B13" s="240"/>
      <c r="C13" s="240"/>
      <c r="D13" s="240"/>
      <c r="E13" s="240"/>
      <c r="F13" s="240"/>
      <c r="G13" s="240"/>
      <c r="H13" s="240"/>
      <c r="I13" s="240"/>
    </row>
    <row r="14" spans="1:9" ht="15.95" customHeight="1">
      <c r="C14" s="7"/>
      <c r="D14" s="7"/>
      <c r="E14" s="7"/>
      <c r="F14" s="7"/>
      <c r="G14" s="7"/>
      <c r="H14" s="7"/>
      <c r="I14" s="227"/>
    </row>
    <row r="15" spans="1:9" ht="13.7" customHeight="1" thickBot="1"/>
    <row r="16" spans="1:9" ht="72">
      <c r="A16" s="134" t="s">
        <v>1</v>
      </c>
      <c r="B16" s="135"/>
      <c r="C16" s="85" t="s">
        <v>2</v>
      </c>
      <c r="D16" s="55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157" t="s">
        <v>8</v>
      </c>
    </row>
    <row r="17" spans="1:9" ht="21.4" customHeight="1" thickBot="1">
      <c r="A17" s="241">
        <v>1</v>
      </c>
      <c r="B17" s="242"/>
      <c r="C17" s="86">
        <v>2</v>
      </c>
      <c r="D17" s="56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158" t="s">
        <v>14</v>
      </c>
    </row>
    <row r="18" spans="1:9" ht="42" thickTop="1" thickBot="1">
      <c r="A18" s="243" t="s">
        <v>15</v>
      </c>
      <c r="B18" s="244"/>
      <c r="C18" s="89" t="s">
        <v>56</v>
      </c>
      <c r="D18" s="57" t="s">
        <v>16</v>
      </c>
      <c r="E18" s="10"/>
      <c r="F18" s="10" t="s">
        <v>17</v>
      </c>
      <c r="G18" s="10" t="s">
        <v>17</v>
      </c>
      <c r="H18" s="10" t="s">
        <v>17</v>
      </c>
      <c r="I18" s="159">
        <f>I19+I67+I74+I161+I231+I254+I260+I109+I225</f>
        <v>89538.900000000009</v>
      </c>
    </row>
    <row r="19" spans="1:9">
      <c r="A19" s="136"/>
      <c r="B19" s="137"/>
      <c r="C19" s="90" t="s">
        <v>18</v>
      </c>
      <c r="D19" s="58" t="s">
        <v>16</v>
      </c>
      <c r="E19" s="4" t="s">
        <v>126</v>
      </c>
      <c r="F19" s="4"/>
      <c r="G19" s="4" t="s">
        <v>17</v>
      </c>
      <c r="H19" s="4" t="s">
        <v>17</v>
      </c>
      <c r="I19" s="160">
        <f>I20+I37+I42+I47</f>
        <v>13223.800000000001</v>
      </c>
    </row>
    <row r="20" spans="1:9" ht="60.75">
      <c r="A20" s="136"/>
      <c r="B20" s="137"/>
      <c r="C20" s="91" t="s">
        <v>19</v>
      </c>
      <c r="D20" s="59" t="s">
        <v>16</v>
      </c>
      <c r="E20" s="4" t="s">
        <v>126</v>
      </c>
      <c r="F20" s="4" t="s">
        <v>131</v>
      </c>
      <c r="G20" s="4"/>
      <c r="H20" s="4"/>
      <c r="I20" s="161">
        <f>I21</f>
        <v>12074.800000000001</v>
      </c>
    </row>
    <row r="21" spans="1:9" ht="28.15" customHeight="1">
      <c r="A21" s="136"/>
      <c r="B21" s="137"/>
      <c r="C21" s="92" t="s">
        <v>45</v>
      </c>
      <c r="D21" s="59" t="s">
        <v>16</v>
      </c>
      <c r="E21" s="11" t="s">
        <v>126</v>
      </c>
      <c r="F21" s="11" t="s">
        <v>131</v>
      </c>
      <c r="G21" s="11" t="s">
        <v>63</v>
      </c>
      <c r="H21" s="11" t="s">
        <v>17</v>
      </c>
      <c r="I21" s="162">
        <f>I22+I31</f>
        <v>12074.800000000001</v>
      </c>
    </row>
    <row r="22" spans="1:9" ht="47.45" customHeight="1">
      <c r="A22" s="136"/>
      <c r="B22" s="137"/>
      <c r="C22" s="92" t="s">
        <v>46</v>
      </c>
      <c r="D22" s="60" t="s">
        <v>16</v>
      </c>
      <c r="E22" s="11" t="s">
        <v>126</v>
      </c>
      <c r="F22" s="11" t="s">
        <v>131</v>
      </c>
      <c r="G22" s="11" t="s">
        <v>64</v>
      </c>
      <c r="H22" s="11"/>
      <c r="I22" s="162">
        <f>I23+I25+I27+I34</f>
        <v>10617.400000000001</v>
      </c>
    </row>
    <row r="23" spans="1:9" ht="40.5">
      <c r="A23" s="136"/>
      <c r="B23" s="137"/>
      <c r="C23" s="93" t="s">
        <v>156</v>
      </c>
      <c r="D23" s="61" t="s">
        <v>16</v>
      </c>
      <c r="E23" s="14" t="s">
        <v>126</v>
      </c>
      <c r="F23" s="14" t="s">
        <v>131</v>
      </c>
      <c r="G23" s="14" t="s">
        <v>65</v>
      </c>
      <c r="H23" s="14"/>
      <c r="I23" s="163">
        <f>I24</f>
        <v>8508.2000000000007</v>
      </c>
    </row>
    <row r="24" spans="1:9" ht="60.75">
      <c r="A24" s="136"/>
      <c r="B24" s="137"/>
      <c r="C24" s="94" t="s">
        <v>251</v>
      </c>
      <c r="D24" s="62" t="s">
        <v>16</v>
      </c>
      <c r="E24" s="16" t="s">
        <v>126</v>
      </c>
      <c r="F24" s="16" t="s">
        <v>131</v>
      </c>
      <c r="G24" s="16" t="s">
        <v>65</v>
      </c>
      <c r="H24" s="16" t="s">
        <v>250</v>
      </c>
      <c r="I24" s="164">
        <f>8421.7+62.5+24</f>
        <v>8508.2000000000007</v>
      </c>
    </row>
    <row r="25" spans="1:9" ht="40.5">
      <c r="A25" s="136"/>
      <c r="B25" s="137"/>
      <c r="C25" s="95" t="s">
        <v>157</v>
      </c>
      <c r="D25" s="63" t="s">
        <v>16</v>
      </c>
      <c r="E25" s="18" t="s">
        <v>126</v>
      </c>
      <c r="F25" s="18" t="s">
        <v>131</v>
      </c>
      <c r="G25" s="18" t="s">
        <v>66</v>
      </c>
      <c r="H25" s="18"/>
      <c r="I25" s="165">
        <f>I26</f>
        <v>577.70000000000005</v>
      </c>
    </row>
    <row r="26" spans="1:9" ht="60.75">
      <c r="A26" s="136"/>
      <c r="B26" s="137"/>
      <c r="C26" s="94" t="s">
        <v>251</v>
      </c>
      <c r="D26" s="62" t="s">
        <v>16</v>
      </c>
      <c r="E26" s="16" t="s">
        <v>126</v>
      </c>
      <c r="F26" s="16" t="s">
        <v>131</v>
      </c>
      <c r="G26" s="16" t="s">
        <v>66</v>
      </c>
      <c r="H26" s="16" t="s">
        <v>250</v>
      </c>
      <c r="I26" s="164">
        <f>549.2+28.5</f>
        <v>577.70000000000005</v>
      </c>
    </row>
    <row r="27" spans="1:9">
      <c r="A27" s="136"/>
      <c r="B27" s="137"/>
      <c r="C27" s="93" t="s">
        <v>158</v>
      </c>
      <c r="D27" s="61" t="s">
        <v>16</v>
      </c>
      <c r="E27" s="14" t="s">
        <v>126</v>
      </c>
      <c r="F27" s="14" t="s">
        <v>131</v>
      </c>
      <c r="G27" s="14" t="s">
        <v>67</v>
      </c>
      <c r="H27" s="14"/>
      <c r="I27" s="166">
        <f>I28+I29+I30</f>
        <v>1528</v>
      </c>
    </row>
    <row r="28" spans="1:9" ht="60.75">
      <c r="A28" s="136"/>
      <c r="B28" s="137"/>
      <c r="C28" s="96" t="s">
        <v>251</v>
      </c>
      <c r="D28" s="64" t="s">
        <v>16</v>
      </c>
      <c r="E28" s="19" t="s">
        <v>126</v>
      </c>
      <c r="F28" s="19" t="s">
        <v>131</v>
      </c>
      <c r="G28" s="19" t="s">
        <v>67</v>
      </c>
      <c r="H28" s="19" t="s">
        <v>250</v>
      </c>
      <c r="I28" s="167">
        <v>7.8</v>
      </c>
    </row>
    <row r="29" spans="1:9">
      <c r="A29" s="136"/>
      <c r="B29" s="137"/>
      <c r="C29" s="97" t="s">
        <v>233</v>
      </c>
      <c r="D29" s="64" t="s">
        <v>16</v>
      </c>
      <c r="E29" s="19" t="s">
        <v>126</v>
      </c>
      <c r="F29" s="19" t="s">
        <v>131</v>
      </c>
      <c r="G29" s="19" t="s">
        <v>67</v>
      </c>
      <c r="H29" s="19" t="s">
        <v>234</v>
      </c>
      <c r="I29" s="167">
        <f>1126.3-4.5+78+104-0.1+171.1</f>
        <v>1474.8</v>
      </c>
    </row>
    <row r="30" spans="1:9" ht="29.45" customHeight="1">
      <c r="A30" s="136"/>
      <c r="B30" s="137"/>
      <c r="C30" s="97" t="s">
        <v>253</v>
      </c>
      <c r="D30" s="65" t="s">
        <v>16</v>
      </c>
      <c r="E30" s="19" t="s">
        <v>126</v>
      </c>
      <c r="F30" s="19" t="s">
        <v>131</v>
      </c>
      <c r="G30" s="19" t="s">
        <v>67</v>
      </c>
      <c r="H30" s="19" t="s">
        <v>252</v>
      </c>
      <c r="I30" s="168">
        <v>45.4</v>
      </c>
    </row>
    <row r="31" spans="1:9">
      <c r="A31" s="136"/>
      <c r="B31" s="137"/>
      <c r="C31" s="92" t="s">
        <v>47</v>
      </c>
      <c r="D31" s="67" t="s">
        <v>16</v>
      </c>
      <c r="E31" s="11" t="s">
        <v>126</v>
      </c>
      <c r="F31" s="11" t="s">
        <v>131</v>
      </c>
      <c r="G31" s="11" t="s">
        <v>68</v>
      </c>
      <c r="H31" s="11"/>
      <c r="I31" s="169">
        <f>I32</f>
        <v>1457.4</v>
      </c>
    </row>
    <row r="32" spans="1:9" ht="40.5">
      <c r="A32" s="136"/>
      <c r="B32" s="137"/>
      <c r="C32" s="93" t="s">
        <v>156</v>
      </c>
      <c r="D32" s="68" t="s">
        <v>16</v>
      </c>
      <c r="E32" s="14" t="s">
        <v>126</v>
      </c>
      <c r="F32" s="14" t="s">
        <v>131</v>
      </c>
      <c r="G32" s="14" t="s">
        <v>69</v>
      </c>
      <c r="H32" s="14"/>
      <c r="I32" s="166">
        <f>I33</f>
        <v>1457.4</v>
      </c>
    </row>
    <row r="33" spans="1:9" ht="60.75">
      <c r="A33" s="136"/>
      <c r="B33" s="137"/>
      <c r="C33" s="94" t="s">
        <v>251</v>
      </c>
      <c r="D33" s="66" t="s">
        <v>16</v>
      </c>
      <c r="E33" s="16" t="s">
        <v>126</v>
      </c>
      <c r="F33" s="16" t="s">
        <v>131</v>
      </c>
      <c r="G33" s="16" t="s">
        <v>69</v>
      </c>
      <c r="H33" s="16" t="s">
        <v>250</v>
      </c>
      <c r="I33" s="164">
        <f>1393.4+64</f>
        <v>1457.4</v>
      </c>
    </row>
    <row r="34" spans="1:9" ht="40.5">
      <c r="A34" s="136"/>
      <c r="B34" s="137"/>
      <c r="C34" s="141" t="s">
        <v>220</v>
      </c>
      <c r="D34" s="69" t="s">
        <v>16</v>
      </c>
      <c r="E34" s="23" t="s">
        <v>126</v>
      </c>
      <c r="F34" s="24" t="s">
        <v>131</v>
      </c>
      <c r="G34" s="24" t="s">
        <v>218</v>
      </c>
      <c r="H34" s="5"/>
      <c r="I34" s="170">
        <f>I35</f>
        <v>3.5</v>
      </c>
    </row>
    <row r="35" spans="1:9" ht="40.5">
      <c r="A35" s="136"/>
      <c r="B35" s="137"/>
      <c r="C35" s="98" t="s">
        <v>221</v>
      </c>
      <c r="D35" s="68" t="s">
        <v>16</v>
      </c>
      <c r="E35" s="25" t="s">
        <v>126</v>
      </c>
      <c r="F35" s="14" t="s">
        <v>131</v>
      </c>
      <c r="G35" s="14" t="s">
        <v>219</v>
      </c>
      <c r="H35" s="15"/>
      <c r="I35" s="171">
        <f>I36</f>
        <v>3.5</v>
      </c>
    </row>
    <row r="36" spans="1:9">
      <c r="A36" s="136"/>
      <c r="B36" s="137"/>
      <c r="C36" s="99" t="s">
        <v>233</v>
      </c>
      <c r="D36" s="66" t="s">
        <v>16</v>
      </c>
      <c r="E36" s="16" t="s">
        <v>126</v>
      </c>
      <c r="F36" s="16" t="s">
        <v>131</v>
      </c>
      <c r="G36" s="16" t="s">
        <v>219</v>
      </c>
      <c r="H36" s="16" t="s">
        <v>234</v>
      </c>
      <c r="I36" s="172">
        <v>3.5</v>
      </c>
    </row>
    <row r="37" spans="1:9" ht="40.5">
      <c r="A37" s="136"/>
      <c r="B37" s="137"/>
      <c r="C37" s="100" t="s">
        <v>153</v>
      </c>
      <c r="D37" s="68" t="s">
        <v>16</v>
      </c>
      <c r="E37" s="11" t="s">
        <v>126</v>
      </c>
      <c r="F37" s="11" t="s">
        <v>129</v>
      </c>
      <c r="G37" s="11"/>
      <c r="H37" s="11"/>
      <c r="I37" s="162">
        <f>I38</f>
        <v>220.3</v>
      </c>
    </row>
    <row r="38" spans="1:9">
      <c r="A38" s="136"/>
      <c r="B38" s="137"/>
      <c r="C38" s="95" t="s">
        <v>48</v>
      </c>
      <c r="D38" s="68" t="s">
        <v>16</v>
      </c>
      <c r="E38" s="25" t="s">
        <v>126</v>
      </c>
      <c r="F38" s="14" t="s">
        <v>129</v>
      </c>
      <c r="G38" s="14" t="s">
        <v>72</v>
      </c>
      <c r="H38" s="30"/>
      <c r="I38" s="173">
        <f>I39</f>
        <v>220.3</v>
      </c>
    </row>
    <row r="39" spans="1:9">
      <c r="A39" s="136"/>
      <c r="B39" s="137"/>
      <c r="C39" s="92" t="s">
        <v>49</v>
      </c>
      <c r="D39" s="68" t="s">
        <v>16</v>
      </c>
      <c r="E39" s="28" t="s">
        <v>126</v>
      </c>
      <c r="F39" s="11" t="s">
        <v>129</v>
      </c>
      <c r="G39" s="11" t="s">
        <v>71</v>
      </c>
      <c r="H39" s="29"/>
      <c r="I39" s="173">
        <f>I40</f>
        <v>220.3</v>
      </c>
    </row>
    <row r="40" spans="1:9" ht="40.5">
      <c r="A40" s="136"/>
      <c r="B40" s="137"/>
      <c r="C40" s="93" t="s">
        <v>174</v>
      </c>
      <c r="D40" s="68" t="s">
        <v>16</v>
      </c>
      <c r="E40" s="14" t="s">
        <v>126</v>
      </c>
      <c r="F40" s="14" t="s">
        <v>129</v>
      </c>
      <c r="G40" s="14" t="s">
        <v>73</v>
      </c>
      <c r="H40" s="14"/>
      <c r="I40" s="171">
        <f>I41</f>
        <v>220.3</v>
      </c>
    </row>
    <row r="41" spans="1:9">
      <c r="A41" s="136"/>
      <c r="B41" s="137"/>
      <c r="C41" s="94" t="s">
        <v>255</v>
      </c>
      <c r="D41" s="66" t="s">
        <v>16</v>
      </c>
      <c r="E41" s="16" t="s">
        <v>126</v>
      </c>
      <c r="F41" s="16" t="s">
        <v>129</v>
      </c>
      <c r="G41" s="16" t="s">
        <v>73</v>
      </c>
      <c r="H41" s="16" t="s">
        <v>254</v>
      </c>
      <c r="I41" s="164">
        <f>120.3+100</f>
        <v>220.3</v>
      </c>
    </row>
    <row r="42" spans="1:9">
      <c r="A42" s="136"/>
      <c r="B42" s="137"/>
      <c r="C42" s="92" t="s">
        <v>20</v>
      </c>
      <c r="D42" s="59" t="s">
        <v>16</v>
      </c>
      <c r="E42" s="11" t="s">
        <v>126</v>
      </c>
      <c r="F42" s="11" t="s">
        <v>130</v>
      </c>
      <c r="G42" s="11"/>
      <c r="H42" s="11"/>
      <c r="I42" s="162">
        <f>I43</f>
        <v>250</v>
      </c>
    </row>
    <row r="43" spans="1:9">
      <c r="A43" s="136"/>
      <c r="B43" s="137"/>
      <c r="C43" s="95" t="s">
        <v>48</v>
      </c>
      <c r="D43" s="59" t="s">
        <v>16</v>
      </c>
      <c r="E43" s="11" t="s">
        <v>126</v>
      </c>
      <c r="F43" s="11" t="s">
        <v>130</v>
      </c>
      <c r="G43" s="11" t="s">
        <v>70</v>
      </c>
      <c r="H43" s="11"/>
      <c r="I43" s="162">
        <f>I44</f>
        <v>250</v>
      </c>
    </row>
    <row r="44" spans="1:9">
      <c r="A44" s="136"/>
      <c r="B44" s="137"/>
      <c r="C44" s="92" t="s">
        <v>49</v>
      </c>
      <c r="D44" s="72" t="s">
        <v>16</v>
      </c>
      <c r="E44" s="11" t="s">
        <v>126</v>
      </c>
      <c r="F44" s="11" t="s">
        <v>130</v>
      </c>
      <c r="G44" s="11" t="s">
        <v>71</v>
      </c>
      <c r="H44" s="11" t="s">
        <v>17</v>
      </c>
      <c r="I44" s="162">
        <f>I45</f>
        <v>250</v>
      </c>
    </row>
    <row r="45" spans="1:9">
      <c r="A45" s="136"/>
      <c r="B45" s="137"/>
      <c r="C45" s="93" t="s">
        <v>89</v>
      </c>
      <c r="D45" s="68" t="s">
        <v>16</v>
      </c>
      <c r="E45" s="14" t="s">
        <v>126</v>
      </c>
      <c r="F45" s="14" t="s">
        <v>130</v>
      </c>
      <c r="G45" s="14" t="s">
        <v>74</v>
      </c>
      <c r="H45" s="14"/>
      <c r="I45" s="163">
        <f>I46</f>
        <v>250</v>
      </c>
    </row>
    <row r="46" spans="1:9">
      <c r="A46" s="136"/>
      <c r="B46" s="137"/>
      <c r="C46" s="94" t="s">
        <v>253</v>
      </c>
      <c r="D46" s="66" t="s">
        <v>16</v>
      </c>
      <c r="E46" s="16" t="s">
        <v>126</v>
      </c>
      <c r="F46" s="16" t="s">
        <v>130</v>
      </c>
      <c r="G46" s="16" t="s">
        <v>74</v>
      </c>
      <c r="H46" s="16" t="s">
        <v>252</v>
      </c>
      <c r="I46" s="164">
        <v>250</v>
      </c>
    </row>
    <row r="47" spans="1:9">
      <c r="A47" s="136"/>
      <c r="B47" s="137"/>
      <c r="C47" s="92" t="s">
        <v>21</v>
      </c>
      <c r="D47" s="59" t="s">
        <v>16</v>
      </c>
      <c r="E47" s="11" t="s">
        <v>126</v>
      </c>
      <c r="F47" s="11" t="s">
        <v>128</v>
      </c>
      <c r="G47" s="11"/>
      <c r="H47" s="11"/>
      <c r="I47" s="162">
        <f>I48</f>
        <v>678.7</v>
      </c>
    </row>
    <row r="48" spans="1:9" ht="19.899999999999999" customHeight="1">
      <c r="A48" s="136"/>
      <c r="B48" s="137"/>
      <c r="C48" s="95" t="s">
        <v>48</v>
      </c>
      <c r="D48" s="59" t="s">
        <v>16</v>
      </c>
      <c r="E48" s="11" t="s">
        <v>126</v>
      </c>
      <c r="F48" s="11" t="s">
        <v>128</v>
      </c>
      <c r="G48" s="11" t="s">
        <v>70</v>
      </c>
      <c r="H48" s="11"/>
      <c r="I48" s="174">
        <f>I49</f>
        <v>678.7</v>
      </c>
    </row>
    <row r="49" spans="1:9" ht="25.15" customHeight="1">
      <c r="A49" s="136"/>
      <c r="B49" s="137"/>
      <c r="C49" s="92" t="s">
        <v>49</v>
      </c>
      <c r="D49" s="59" t="s">
        <v>16</v>
      </c>
      <c r="E49" s="11" t="s">
        <v>126</v>
      </c>
      <c r="F49" s="11" t="s">
        <v>128</v>
      </c>
      <c r="G49" s="11" t="s">
        <v>71</v>
      </c>
      <c r="H49" s="11"/>
      <c r="I49" s="174">
        <f>I50+I54+I56+I63+I65+I60+I52</f>
        <v>678.7</v>
      </c>
    </row>
    <row r="50" spans="1:9" ht="41.25" customHeight="1">
      <c r="A50" s="136"/>
      <c r="B50" s="137"/>
      <c r="C50" s="93" t="s">
        <v>90</v>
      </c>
      <c r="D50" s="72" t="s">
        <v>16</v>
      </c>
      <c r="E50" s="14" t="s">
        <v>126</v>
      </c>
      <c r="F50" s="14" t="s">
        <v>128</v>
      </c>
      <c r="G50" s="14" t="s">
        <v>75</v>
      </c>
      <c r="H50" s="15"/>
      <c r="I50" s="175">
        <f>I51</f>
        <v>23</v>
      </c>
    </row>
    <row r="51" spans="1:9" ht="30" customHeight="1">
      <c r="A51" s="136"/>
      <c r="B51" s="137"/>
      <c r="C51" s="99" t="s">
        <v>257</v>
      </c>
      <c r="D51" s="62" t="s">
        <v>16</v>
      </c>
      <c r="E51" s="16" t="s">
        <v>126</v>
      </c>
      <c r="F51" s="16" t="s">
        <v>128</v>
      </c>
      <c r="G51" s="16" t="s">
        <v>75</v>
      </c>
      <c r="H51" s="16" t="s">
        <v>256</v>
      </c>
      <c r="I51" s="164">
        <v>23</v>
      </c>
    </row>
    <row r="52" spans="1:9" ht="49.5" customHeight="1">
      <c r="A52" s="136"/>
      <c r="B52" s="137"/>
      <c r="C52" s="230" t="s">
        <v>314</v>
      </c>
      <c r="D52" s="231" t="s">
        <v>16</v>
      </c>
      <c r="E52" s="231" t="s">
        <v>126</v>
      </c>
      <c r="F52" s="231" t="s">
        <v>128</v>
      </c>
      <c r="G52" s="231" t="s">
        <v>315</v>
      </c>
      <c r="H52" s="232"/>
      <c r="I52" s="228">
        <f>I53</f>
        <v>45</v>
      </c>
    </row>
    <row r="53" spans="1:9" ht="30" customHeight="1">
      <c r="A53" s="136"/>
      <c r="B53" s="137"/>
      <c r="C53" s="233" t="s">
        <v>253</v>
      </c>
      <c r="D53" s="234" t="s">
        <v>16</v>
      </c>
      <c r="E53" s="234" t="s">
        <v>126</v>
      </c>
      <c r="F53" s="234" t="s">
        <v>128</v>
      </c>
      <c r="G53" s="234" t="s">
        <v>315</v>
      </c>
      <c r="H53" s="234" t="s">
        <v>252</v>
      </c>
      <c r="I53" s="229">
        <v>45</v>
      </c>
    </row>
    <row r="54" spans="1:9">
      <c r="A54" s="136"/>
      <c r="B54" s="137"/>
      <c r="C54" s="101" t="s">
        <v>91</v>
      </c>
      <c r="D54" s="60" t="s">
        <v>16</v>
      </c>
      <c r="E54" s="12" t="s">
        <v>126</v>
      </c>
      <c r="F54" s="12" t="s">
        <v>128</v>
      </c>
      <c r="G54" s="12" t="s">
        <v>76</v>
      </c>
      <c r="H54" s="12"/>
      <c r="I54" s="176">
        <f>I55</f>
        <v>140</v>
      </c>
    </row>
    <row r="55" spans="1:9">
      <c r="A55" s="136"/>
      <c r="B55" s="137"/>
      <c r="C55" s="97" t="s">
        <v>233</v>
      </c>
      <c r="D55" s="64" t="s">
        <v>16</v>
      </c>
      <c r="E55" s="19" t="s">
        <v>126</v>
      </c>
      <c r="F55" s="19" t="s">
        <v>128</v>
      </c>
      <c r="G55" s="19" t="s">
        <v>76</v>
      </c>
      <c r="H55" s="19" t="s">
        <v>234</v>
      </c>
      <c r="I55" s="167">
        <f>198-58</f>
        <v>140</v>
      </c>
    </row>
    <row r="56" spans="1:9" ht="40.5">
      <c r="A56" s="136"/>
      <c r="B56" s="137"/>
      <c r="C56" s="93" t="s">
        <v>184</v>
      </c>
      <c r="D56" s="71" t="s">
        <v>16</v>
      </c>
      <c r="E56" s="14" t="s">
        <v>126</v>
      </c>
      <c r="F56" s="14" t="s">
        <v>128</v>
      </c>
      <c r="G56" s="14" t="s">
        <v>183</v>
      </c>
      <c r="H56" s="14"/>
      <c r="I56" s="163">
        <f>I57</f>
        <v>70</v>
      </c>
    </row>
    <row r="57" spans="1:9">
      <c r="A57" s="136"/>
      <c r="B57" s="137"/>
      <c r="C57" s="99" t="s">
        <v>233</v>
      </c>
      <c r="D57" s="66" t="s">
        <v>16</v>
      </c>
      <c r="E57" s="16" t="s">
        <v>126</v>
      </c>
      <c r="F57" s="16" t="s">
        <v>128</v>
      </c>
      <c r="G57" s="16" t="s">
        <v>183</v>
      </c>
      <c r="H57" s="16" t="s">
        <v>234</v>
      </c>
      <c r="I57" s="164">
        <f>140-70</f>
        <v>70</v>
      </c>
    </row>
    <row r="58" spans="1:9" ht="60.75">
      <c r="A58" s="136"/>
      <c r="B58" s="137"/>
      <c r="C58" s="112" t="s">
        <v>269</v>
      </c>
      <c r="D58" s="63" t="s">
        <v>16</v>
      </c>
      <c r="E58" s="145" t="s">
        <v>126</v>
      </c>
      <c r="F58" s="145" t="s">
        <v>128</v>
      </c>
      <c r="G58" s="145" t="s">
        <v>311</v>
      </c>
      <c r="H58" s="151"/>
      <c r="I58" s="177">
        <f>I59</f>
        <v>50</v>
      </c>
    </row>
    <row r="59" spans="1:9">
      <c r="A59" s="136"/>
      <c r="B59" s="137"/>
      <c r="C59" s="94" t="s">
        <v>253</v>
      </c>
      <c r="D59" s="62" t="s">
        <v>16</v>
      </c>
      <c r="E59" s="16" t="s">
        <v>126</v>
      </c>
      <c r="F59" s="16" t="s">
        <v>128</v>
      </c>
      <c r="G59" s="16" t="s">
        <v>311</v>
      </c>
      <c r="H59" s="16" t="s">
        <v>252</v>
      </c>
      <c r="I59" s="164">
        <v>50</v>
      </c>
    </row>
    <row r="60" spans="1:9" ht="60.75">
      <c r="A60" s="136"/>
      <c r="B60" s="137"/>
      <c r="C60" s="112" t="s">
        <v>269</v>
      </c>
      <c r="D60" s="63" t="s">
        <v>16</v>
      </c>
      <c r="E60" s="145" t="s">
        <v>126</v>
      </c>
      <c r="F60" s="145" t="s">
        <v>128</v>
      </c>
      <c r="G60" s="145" t="s">
        <v>270</v>
      </c>
      <c r="H60" s="151"/>
      <c r="I60" s="177">
        <f>I61+I62</f>
        <v>108</v>
      </c>
    </row>
    <row r="61" spans="1:9">
      <c r="A61" s="136"/>
      <c r="B61" s="137"/>
      <c r="C61" s="97" t="s">
        <v>233</v>
      </c>
      <c r="D61" s="64" t="s">
        <v>16</v>
      </c>
      <c r="E61" s="19" t="s">
        <v>126</v>
      </c>
      <c r="F61" s="19" t="s">
        <v>128</v>
      </c>
      <c r="G61" s="19" t="s">
        <v>270</v>
      </c>
      <c r="H61" s="19" t="s">
        <v>234</v>
      </c>
      <c r="I61" s="167">
        <f>300+58-300</f>
        <v>58</v>
      </c>
    </row>
    <row r="62" spans="1:9">
      <c r="A62" s="136"/>
      <c r="B62" s="137"/>
      <c r="C62" s="94" t="s">
        <v>253</v>
      </c>
      <c r="D62" s="62" t="s">
        <v>16</v>
      </c>
      <c r="E62" s="16" t="s">
        <v>126</v>
      </c>
      <c r="F62" s="16" t="s">
        <v>128</v>
      </c>
      <c r="G62" s="16" t="s">
        <v>270</v>
      </c>
      <c r="H62" s="16" t="s">
        <v>252</v>
      </c>
      <c r="I62" s="164">
        <v>50</v>
      </c>
    </row>
    <row r="63" spans="1:9" ht="52.5" customHeight="1">
      <c r="A63" s="136"/>
      <c r="B63" s="137"/>
      <c r="C63" s="93" t="s">
        <v>222</v>
      </c>
      <c r="D63" s="71" t="s">
        <v>16</v>
      </c>
      <c r="E63" s="25" t="s">
        <v>126</v>
      </c>
      <c r="F63" s="14" t="s">
        <v>128</v>
      </c>
      <c r="G63" s="14" t="s">
        <v>77</v>
      </c>
      <c r="H63" s="15"/>
      <c r="I63" s="166">
        <f>I64</f>
        <v>160</v>
      </c>
    </row>
    <row r="64" spans="1:9">
      <c r="A64" s="136"/>
      <c r="B64" s="137"/>
      <c r="C64" s="97" t="s">
        <v>233</v>
      </c>
      <c r="D64" s="73" t="s">
        <v>16</v>
      </c>
      <c r="E64" s="16" t="s">
        <v>126</v>
      </c>
      <c r="F64" s="16" t="s">
        <v>128</v>
      </c>
      <c r="G64" s="16" t="s">
        <v>77</v>
      </c>
      <c r="H64" s="16" t="s">
        <v>234</v>
      </c>
      <c r="I64" s="164">
        <f>300-140</f>
        <v>160</v>
      </c>
    </row>
    <row r="65" spans="1:9" ht="45" customHeight="1">
      <c r="A65" s="136"/>
      <c r="B65" s="137"/>
      <c r="C65" s="93" t="s">
        <v>92</v>
      </c>
      <c r="D65" s="71" t="s">
        <v>16</v>
      </c>
      <c r="E65" s="14" t="s">
        <v>126</v>
      </c>
      <c r="F65" s="14" t="s">
        <v>128</v>
      </c>
      <c r="G65" s="14" t="s">
        <v>78</v>
      </c>
      <c r="H65" s="14"/>
      <c r="I65" s="171">
        <f>I66</f>
        <v>132.69999999999999</v>
      </c>
    </row>
    <row r="66" spans="1:9">
      <c r="A66" s="136"/>
      <c r="B66" s="137"/>
      <c r="C66" s="94" t="s">
        <v>255</v>
      </c>
      <c r="D66" s="73" t="s">
        <v>16</v>
      </c>
      <c r="E66" s="16" t="s">
        <v>126</v>
      </c>
      <c r="F66" s="16" t="s">
        <v>128</v>
      </c>
      <c r="G66" s="16" t="s">
        <v>78</v>
      </c>
      <c r="H66" s="16" t="s">
        <v>254</v>
      </c>
      <c r="I66" s="172">
        <v>132.69999999999999</v>
      </c>
    </row>
    <row r="67" spans="1:9">
      <c r="A67" s="136"/>
      <c r="B67" s="137"/>
      <c r="C67" s="102" t="s">
        <v>22</v>
      </c>
      <c r="D67" s="59" t="s">
        <v>16</v>
      </c>
      <c r="E67" s="27" t="s">
        <v>127</v>
      </c>
      <c r="F67" s="27"/>
      <c r="G67" s="27"/>
      <c r="H67" s="27"/>
      <c r="I67" s="178">
        <f>I68</f>
        <v>300.10000000000002</v>
      </c>
    </row>
    <row r="68" spans="1:9">
      <c r="A68" s="136"/>
      <c r="B68" s="137"/>
      <c r="C68" s="103" t="s">
        <v>23</v>
      </c>
      <c r="D68" s="59" t="s">
        <v>16</v>
      </c>
      <c r="E68" s="27" t="s">
        <v>127</v>
      </c>
      <c r="F68" s="31" t="s">
        <v>132</v>
      </c>
      <c r="G68" s="27"/>
      <c r="H68" s="27"/>
      <c r="I68" s="162">
        <f>I69</f>
        <v>300.10000000000002</v>
      </c>
    </row>
    <row r="69" spans="1:9">
      <c r="A69" s="136"/>
      <c r="B69" s="137"/>
      <c r="C69" s="103" t="s">
        <v>48</v>
      </c>
      <c r="D69" s="59" t="s">
        <v>16</v>
      </c>
      <c r="E69" s="27" t="s">
        <v>127</v>
      </c>
      <c r="F69" s="31" t="s">
        <v>132</v>
      </c>
      <c r="G69" s="31" t="s">
        <v>70</v>
      </c>
      <c r="H69" s="27"/>
      <c r="I69" s="162">
        <f>I70</f>
        <v>300.10000000000002</v>
      </c>
    </row>
    <row r="70" spans="1:9">
      <c r="A70" s="136"/>
      <c r="B70" s="137"/>
      <c r="C70" s="103" t="s">
        <v>49</v>
      </c>
      <c r="D70" s="59" t="s">
        <v>16</v>
      </c>
      <c r="E70" s="27" t="s">
        <v>127</v>
      </c>
      <c r="F70" s="31" t="s">
        <v>132</v>
      </c>
      <c r="G70" s="31" t="s">
        <v>71</v>
      </c>
      <c r="H70" s="32"/>
      <c r="I70" s="179">
        <f>I71</f>
        <v>300.10000000000002</v>
      </c>
    </row>
    <row r="71" spans="1:9" ht="40.5">
      <c r="A71" s="136"/>
      <c r="B71" s="137"/>
      <c r="C71" s="103" t="s">
        <v>223</v>
      </c>
      <c r="D71" s="59" t="s">
        <v>16</v>
      </c>
      <c r="E71" s="27" t="s">
        <v>127</v>
      </c>
      <c r="F71" s="31" t="s">
        <v>132</v>
      </c>
      <c r="G71" s="31" t="s">
        <v>79</v>
      </c>
      <c r="H71" s="32"/>
      <c r="I71" s="180">
        <f>I72+I73</f>
        <v>300.10000000000002</v>
      </c>
    </row>
    <row r="72" spans="1:9" ht="68.25" customHeight="1">
      <c r="A72" s="136"/>
      <c r="B72" s="137"/>
      <c r="C72" s="96" t="s">
        <v>251</v>
      </c>
      <c r="D72" s="74" t="s">
        <v>16</v>
      </c>
      <c r="E72" s="33" t="s">
        <v>127</v>
      </c>
      <c r="F72" s="33" t="s">
        <v>132</v>
      </c>
      <c r="G72" s="33" t="s">
        <v>79</v>
      </c>
      <c r="H72" s="33" t="s">
        <v>250</v>
      </c>
      <c r="I72" s="181">
        <v>234.4</v>
      </c>
    </row>
    <row r="73" spans="1:9">
      <c r="A73" s="136"/>
      <c r="B73" s="137"/>
      <c r="C73" s="97" t="s">
        <v>233</v>
      </c>
      <c r="D73" s="62" t="s">
        <v>16</v>
      </c>
      <c r="E73" s="20" t="s">
        <v>127</v>
      </c>
      <c r="F73" s="20" t="s">
        <v>132</v>
      </c>
      <c r="G73" s="20" t="s">
        <v>79</v>
      </c>
      <c r="H73" s="20" t="s">
        <v>234</v>
      </c>
      <c r="I73" s="164">
        <f>47-14.2+32.9</f>
        <v>65.699999999999989</v>
      </c>
    </row>
    <row r="74" spans="1:9" ht="28.5" customHeight="1">
      <c r="A74" s="136"/>
      <c r="B74" s="137"/>
      <c r="C74" s="104" t="s">
        <v>24</v>
      </c>
      <c r="D74" s="59" t="s">
        <v>16</v>
      </c>
      <c r="E74" s="22" t="s">
        <v>132</v>
      </c>
      <c r="F74" s="22"/>
      <c r="G74" s="22" t="s">
        <v>17</v>
      </c>
      <c r="H74" s="22" t="s">
        <v>17</v>
      </c>
      <c r="I74" s="182">
        <f>I75+I91+I103</f>
        <v>475.4</v>
      </c>
    </row>
    <row r="75" spans="1:9" ht="40.5">
      <c r="A75" s="136"/>
      <c r="B75" s="137"/>
      <c r="C75" s="105" t="s">
        <v>41</v>
      </c>
      <c r="D75" s="59" t="s">
        <v>16</v>
      </c>
      <c r="E75" s="22" t="s">
        <v>132</v>
      </c>
      <c r="F75" s="13" t="s">
        <v>133</v>
      </c>
      <c r="G75" s="22"/>
      <c r="H75" s="22"/>
      <c r="I75" s="183">
        <f>I83+I76+I87</f>
        <v>66.199999999999989</v>
      </c>
    </row>
    <row r="76" spans="1:9" ht="60.75">
      <c r="A76" s="136"/>
      <c r="B76" s="137"/>
      <c r="C76" s="103" t="s">
        <v>142</v>
      </c>
      <c r="D76" s="67" t="s">
        <v>16</v>
      </c>
      <c r="E76" s="27" t="s">
        <v>132</v>
      </c>
      <c r="F76" s="31" t="s">
        <v>133</v>
      </c>
      <c r="G76" s="31" t="s">
        <v>139</v>
      </c>
      <c r="H76" s="27"/>
      <c r="I76" s="184">
        <f>I77</f>
        <v>46.199999999999996</v>
      </c>
    </row>
    <row r="77" spans="1:9" ht="60.75">
      <c r="A77" s="136"/>
      <c r="B77" s="137"/>
      <c r="C77" s="103" t="s">
        <v>143</v>
      </c>
      <c r="D77" s="67" t="s">
        <v>16</v>
      </c>
      <c r="E77" s="27" t="s">
        <v>132</v>
      </c>
      <c r="F77" s="31" t="s">
        <v>133</v>
      </c>
      <c r="G77" s="31" t="s">
        <v>140</v>
      </c>
      <c r="H77" s="32"/>
      <c r="I77" s="185">
        <f>I78</f>
        <v>46.199999999999996</v>
      </c>
    </row>
    <row r="78" spans="1:9">
      <c r="A78" s="136"/>
      <c r="B78" s="137"/>
      <c r="C78" s="103" t="s">
        <v>144</v>
      </c>
      <c r="D78" s="67" t="s">
        <v>16</v>
      </c>
      <c r="E78" s="27" t="s">
        <v>132</v>
      </c>
      <c r="F78" s="31" t="s">
        <v>133</v>
      </c>
      <c r="G78" s="31" t="s">
        <v>141</v>
      </c>
      <c r="H78" s="32"/>
      <c r="I78" s="185">
        <f>I81+I79</f>
        <v>46.199999999999996</v>
      </c>
    </row>
    <row r="79" spans="1:9" ht="40.5">
      <c r="A79" s="136"/>
      <c r="B79" s="137"/>
      <c r="C79" s="93" t="s">
        <v>228</v>
      </c>
      <c r="D79" s="71" t="s">
        <v>16</v>
      </c>
      <c r="E79" s="25" t="s">
        <v>132</v>
      </c>
      <c r="F79" s="14" t="s">
        <v>133</v>
      </c>
      <c r="G79" s="14" t="s">
        <v>227</v>
      </c>
      <c r="H79" s="15"/>
      <c r="I79" s="166">
        <f>I80</f>
        <v>2.4</v>
      </c>
    </row>
    <row r="80" spans="1:9">
      <c r="A80" s="136"/>
      <c r="B80" s="137"/>
      <c r="C80" s="106" t="s">
        <v>233</v>
      </c>
      <c r="D80" s="75" t="s">
        <v>16</v>
      </c>
      <c r="E80" s="52" t="s">
        <v>132</v>
      </c>
      <c r="F80" s="52" t="s">
        <v>133</v>
      </c>
      <c r="G80" s="52" t="s">
        <v>227</v>
      </c>
      <c r="H80" s="52" t="s">
        <v>234</v>
      </c>
      <c r="I80" s="186">
        <v>2.4</v>
      </c>
    </row>
    <row r="81" spans="1:9" ht="60.75">
      <c r="A81" s="136"/>
      <c r="B81" s="137"/>
      <c r="C81" s="93" t="s">
        <v>146</v>
      </c>
      <c r="D81" s="71" t="s">
        <v>16</v>
      </c>
      <c r="E81" s="25" t="s">
        <v>132</v>
      </c>
      <c r="F81" s="14" t="s">
        <v>133</v>
      </c>
      <c r="G81" s="14" t="s">
        <v>145</v>
      </c>
      <c r="H81" s="15"/>
      <c r="I81" s="166">
        <f>I82</f>
        <v>43.8</v>
      </c>
    </row>
    <row r="82" spans="1:9" ht="33.75" customHeight="1">
      <c r="A82" s="136"/>
      <c r="B82" s="137"/>
      <c r="C82" s="106" t="s">
        <v>255</v>
      </c>
      <c r="D82" s="75" t="s">
        <v>16</v>
      </c>
      <c r="E82" s="52" t="s">
        <v>132</v>
      </c>
      <c r="F82" s="52" t="s">
        <v>133</v>
      </c>
      <c r="G82" s="52" t="s">
        <v>145</v>
      </c>
      <c r="H82" s="52" t="s">
        <v>254</v>
      </c>
      <c r="I82" s="186">
        <v>43.8</v>
      </c>
    </row>
    <row r="83" spans="1:9" ht="65.45" customHeight="1">
      <c r="A83" s="136"/>
      <c r="B83" s="137"/>
      <c r="C83" s="103" t="s">
        <v>160</v>
      </c>
      <c r="D83" s="70" t="s">
        <v>16</v>
      </c>
      <c r="E83" s="27" t="s">
        <v>132</v>
      </c>
      <c r="F83" s="31" t="s">
        <v>133</v>
      </c>
      <c r="G83" s="31" t="s">
        <v>162</v>
      </c>
      <c r="H83" s="29"/>
      <c r="I83" s="187">
        <f>I84</f>
        <v>10</v>
      </c>
    </row>
    <row r="84" spans="1:9" ht="48" customHeight="1">
      <c r="A84" s="136"/>
      <c r="B84" s="137"/>
      <c r="C84" s="103" t="s">
        <v>161</v>
      </c>
      <c r="D84" s="70" t="s">
        <v>16</v>
      </c>
      <c r="E84" s="27" t="s">
        <v>132</v>
      </c>
      <c r="F84" s="31" t="s">
        <v>133</v>
      </c>
      <c r="G84" s="31" t="s">
        <v>163</v>
      </c>
      <c r="H84" s="29"/>
      <c r="I84" s="187">
        <f>I85</f>
        <v>10</v>
      </c>
    </row>
    <row r="85" spans="1:9" ht="33.75" customHeight="1">
      <c r="A85" s="136"/>
      <c r="B85" s="137"/>
      <c r="C85" s="105" t="s">
        <v>165</v>
      </c>
      <c r="D85" s="71" t="s">
        <v>16</v>
      </c>
      <c r="E85" s="25" t="s">
        <v>132</v>
      </c>
      <c r="F85" s="14" t="s">
        <v>133</v>
      </c>
      <c r="G85" s="13" t="s">
        <v>164</v>
      </c>
      <c r="H85" s="15"/>
      <c r="I85" s="182">
        <f>I86</f>
        <v>10</v>
      </c>
    </row>
    <row r="86" spans="1:9" ht="54" customHeight="1">
      <c r="A86" s="136"/>
      <c r="B86" s="137"/>
      <c r="C86" s="99" t="s">
        <v>233</v>
      </c>
      <c r="D86" s="62" t="s">
        <v>16</v>
      </c>
      <c r="E86" s="16" t="s">
        <v>132</v>
      </c>
      <c r="F86" s="16" t="s">
        <v>133</v>
      </c>
      <c r="G86" s="20" t="s">
        <v>164</v>
      </c>
      <c r="H86" s="16" t="s">
        <v>234</v>
      </c>
      <c r="I86" s="172">
        <f>30-20</f>
        <v>10</v>
      </c>
    </row>
    <row r="87" spans="1:9" ht="54" customHeight="1">
      <c r="A87" s="136"/>
      <c r="B87" s="137"/>
      <c r="C87" s="103" t="s">
        <v>48</v>
      </c>
      <c r="D87" s="59" t="s">
        <v>16</v>
      </c>
      <c r="E87" s="27" t="s">
        <v>132</v>
      </c>
      <c r="F87" s="31" t="s">
        <v>133</v>
      </c>
      <c r="G87" s="31" t="s">
        <v>70</v>
      </c>
      <c r="H87" s="27"/>
      <c r="I87" s="162">
        <f>I88</f>
        <v>10</v>
      </c>
    </row>
    <row r="88" spans="1:9" ht="29.25" customHeight="1">
      <c r="A88" s="136"/>
      <c r="B88" s="137"/>
      <c r="C88" s="103" t="s">
        <v>49</v>
      </c>
      <c r="D88" s="59" t="s">
        <v>16</v>
      </c>
      <c r="E88" s="27" t="s">
        <v>132</v>
      </c>
      <c r="F88" s="31" t="s">
        <v>133</v>
      </c>
      <c r="G88" s="31" t="s">
        <v>71</v>
      </c>
      <c r="H88" s="32"/>
      <c r="I88" s="179">
        <f>I89</f>
        <v>10</v>
      </c>
    </row>
    <row r="89" spans="1:9" ht="48.75" customHeight="1">
      <c r="A89" s="136"/>
      <c r="B89" s="137"/>
      <c r="C89" s="103" t="s">
        <v>230</v>
      </c>
      <c r="D89" s="59" t="s">
        <v>16</v>
      </c>
      <c r="E89" s="27" t="s">
        <v>132</v>
      </c>
      <c r="F89" s="31" t="s">
        <v>133</v>
      </c>
      <c r="G89" s="31" t="s">
        <v>229</v>
      </c>
      <c r="H89" s="32"/>
      <c r="I89" s="180">
        <f>I90</f>
        <v>10</v>
      </c>
    </row>
    <row r="90" spans="1:9" ht="54" customHeight="1">
      <c r="A90" s="136"/>
      <c r="B90" s="137"/>
      <c r="C90" s="99" t="s">
        <v>233</v>
      </c>
      <c r="D90" s="62" t="s">
        <v>16</v>
      </c>
      <c r="E90" s="16" t="s">
        <v>132</v>
      </c>
      <c r="F90" s="16" t="s">
        <v>133</v>
      </c>
      <c r="G90" s="20" t="s">
        <v>229</v>
      </c>
      <c r="H90" s="16" t="s">
        <v>234</v>
      </c>
      <c r="I90" s="172">
        <v>10</v>
      </c>
    </row>
    <row r="91" spans="1:9">
      <c r="A91" s="136"/>
      <c r="B91" s="137"/>
      <c r="C91" s="105" t="s">
        <v>50</v>
      </c>
      <c r="D91" s="69" t="s">
        <v>16</v>
      </c>
      <c r="E91" s="25" t="s">
        <v>132</v>
      </c>
      <c r="F91" s="14" t="s">
        <v>134</v>
      </c>
      <c r="G91" s="25"/>
      <c r="H91" s="25"/>
      <c r="I91" s="183">
        <f>I92+I99</f>
        <v>309.2</v>
      </c>
    </row>
    <row r="92" spans="1:9" ht="60.75">
      <c r="A92" s="136"/>
      <c r="B92" s="137"/>
      <c r="C92" s="103" t="s">
        <v>142</v>
      </c>
      <c r="D92" s="67" t="s">
        <v>16</v>
      </c>
      <c r="E92" s="27" t="s">
        <v>132</v>
      </c>
      <c r="F92" s="31" t="s">
        <v>134</v>
      </c>
      <c r="G92" s="31" t="s">
        <v>139</v>
      </c>
      <c r="H92" s="27"/>
      <c r="I92" s="184">
        <f>I93</f>
        <v>302.7</v>
      </c>
    </row>
    <row r="93" spans="1:9" ht="40.5" customHeight="1">
      <c r="A93" s="136"/>
      <c r="B93" s="137"/>
      <c r="C93" s="103" t="s">
        <v>149</v>
      </c>
      <c r="D93" s="67" t="s">
        <v>16</v>
      </c>
      <c r="E93" s="27" t="s">
        <v>132</v>
      </c>
      <c r="F93" s="31" t="s">
        <v>134</v>
      </c>
      <c r="G93" s="31" t="s">
        <v>147</v>
      </c>
      <c r="H93" s="32"/>
      <c r="I93" s="185">
        <f>I94+I97</f>
        <v>302.7</v>
      </c>
    </row>
    <row r="94" spans="1:9" ht="35.25" customHeight="1">
      <c r="A94" s="136"/>
      <c r="B94" s="137"/>
      <c r="C94" s="103" t="s">
        <v>150</v>
      </c>
      <c r="D94" s="67" t="s">
        <v>16</v>
      </c>
      <c r="E94" s="27" t="s">
        <v>132</v>
      </c>
      <c r="F94" s="31" t="s">
        <v>134</v>
      </c>
      <c r="G94" s="31" t="s">
        <v>148</v>
      </c>
      <c r="H94" s="32"/>
      <c r="I94" s="185">
        <f>I95</f>
        <v>278.5</v>
      </c>
    </row>
    <row r="95" spans="1:9">
      <c r="A95" s="136"/>
      <c r="B95" s="137"/>
      <c r="C95" s="93" t="s">
        <v>152</v>
      </c>
      <c r="D95" s="71" t="s">
        <v>16</v>
      </c>
      <c r="E95" s="25" t="s">
        <v>132</v>
      </c>
      <c r="F95" s="14" t="s">
        <v>134</v>
      </c>
      <c r="G95" s="14" t="s">
        <v>151</v>
      </c>
      <c r="H95" s="15"/>
      <c r="I95" s="166">
        <f>I96</f>
        <v>278.5</v>
      </c>
    </row>
    <row r="96" spans="1:9">
      <c r="A96" s="136"/>
      <c r="B96" s="137"/>
      <c r="C96" s="97" t="s">
        <v>233</v>
      </c>
      <c r="D96" s="73" t="s">
        <v>16</v>
      </c>
      <c r="E96" s="16" t="s">
        <v>132</v>
      </c>
      <c r="F96" s="16" t="s">
        <v>134</v>
      </c>
      <c r="G96" s="16" t="s">
        <v>151</v>
      </c>
      <c r="H96" s="16" t="s">
        <v>234</v>
      </c>
      <c r="I96" s="164">
        <f>302.7-4.2-20</f>
        <v>278.5</v>
      </c>
    </row>
    <row r="97" spans="1:9" ht="40.5">
      <c r="A97" s="136"/>
      <c r="B97" s="137"/>
      <c r="C97" s="93" t="s">
        <v>277</v>
      </c>
      <c r="D97" s="71" t="s">
        <v>16</v>
      </c>
      <c r="E97" s="25" t="s">
        <v>132</v>
      </c>
      <c r="F97" s="14" t="s">
        <v>134</v>
      </c>
      <c r="G97" s="14" t="s">
        <v>276</v>
      </c>
      <c r="H97" s="15"/>
      <c r="I97" s="166">
        <f>I98</f>
        <v>24.2</v>
      </c>
    </row>
    <row r="98" spans="1:9">
      <c r="A98" s="136"/>
      <c r="B98" s="137"/>
      <c r="C98" s="97" t="s">
        <v>233</v>
      </c>
      <c r="D98" s="73" t="s">
        <v>16</v>
      </c>
      <c r="E98" s="16" t="s">
        <v>132</v>
      </c>
      <c r="F98" s="16" t="s">
        <v>134</v>
      </c>
      <c r="G98" s="16" t="s">
        <v>276</v>
      </c>
      <c r="H98" s="16" t="s">
        <v>234</v>
      </c>
      <c r="I98" s="164">
        <f>4.2+20</f>
        <v>24.2</v>
      </c>
    </row>
    <row r="99" spans="1:9">
      <c r="A99" s="136"/>
      <c r="B99" s="137"/>
      <c r="C99" s="103" t="s">
        <v>48</v>
      </c>
      <c r="D99" s="59" t="s">
        <v>16</v>
      </c>
      <c r="E99" s="27" t="s">
        <v>132</v>
      </c>
      <c r="F99" s="31" t="s">
        <v>134</v>
      </c>
      <c r="G99" s="31" t="s">
        <v>70</v>
      </c>
      <c r="H99" s="27"/>
      <c r="I99" s="162">
        <f>I100</f>
        <v>6.5</v>
      </c>
    </row>
    <row r="100" spans="1:9">
      <c r="A100" s="136"/>
      <c r="B100" s="137"/>
      <c r="C100" s="103" t="s">
        <v>49</v>
      </c>
      <c r="D100" s="59" t="s">
        <v>16</v>
      </c>
      <c r="E100" s="27" t="s">
        <v>132</v>
      </c>
      <c r="F100" s="31" t="s">
        <v>134</v>
      </c>
      <c r="G100" s="31" t="s">
        <v>71</v>
      </c>
      <c r="H100" s="32"/>
      <c r="I100" s="179">
        <f>I101</f>
        <v>6.5</v>
      </c>
    </row>
    <row r="101" spans="1:9">
      <c r="A101" s="136"/>
      <c r="B101" s="137"/>
      <c r="C101" s="103" t="s">
        <v>259</v>
      </c>
      <c r="D101" s="59" t="s">
        <v>16</v>
      </c>
      <c r="E101" s="27" t="s">
        <v>132</v>
      </c>
      <c r="F101" s="31" t="s">
        <v>134</v>
      </c>
      <c r="G101" s="31" t="s">
        <v>258</v>
      </c>
      <c r="H101" s="32"/>
      <c r="I101" s="180">
        <f>I102</f>
        <v>6.5</v>
      </c>
    </row>
    <row r="102" spans="1:9">
      <c r="A102" s="136"/>
      <c r="B102" s="137"/>
      <c r="C102" s="99" t="s">
        <v>233</v>
      </c>
      <c r="D102" s="62" t="s">
        <v>16</v>
      </c>
      <c r="E102" s="16" t="s">
        <v>132</v>
      </c>
      <c r="F102" s="16" t="s">
        <v>134</v>
      </c>
      <c r="G102" s="20" t="s">
        <v>258</v>
      </c>
      <c r="H102" s="16" t="s">
        <v>234</v>
      </c>
      <c r="I102" s="172">
        <v>6.5</v>
      </c>
    </row>
    <row r="103" spans="1:9" ht="40.5">
      <c r="A103" s="136"/>
      <c r="B103" s="137"/>
      <c r="C103" s="105" t="s">
        <v>280</v>
      </c>
      <c r="D103" s="69" t="s">
        <v>16</v>
      </c>
      <c r="E103" s="25" t="s">
        <v>132</v>
      </c>
      <c r="F103" s="14" t="s">
        <v>279</v>
      </c>
      <c r="G103" s="25"/>
      <c r="H103" s="25"/>
      <c r="I103" s="183">
        <f>I104</f>
        <v>100</v>
      </c>
    </row>
    <row r="104" spans="1:9" ht="60.75">
      <c r="A104" s="136"/>
      <c r="B104" s="137"/>
      <c r="C104" s="103" t="s">
        <v>142</v>
      </c>
      <c r="D104" s="67" t="s">
        <v>16</v>
      </c>
      <c r="E104" s="27" t="s">
        <v>132</v>
      </c>
      <c r="F104" s="31" t="s">
        <v>279</v>
      </c>
      <c r="G104" s="31" t="s">
        <v>139</v>
      </c>
      <c r="H104" s="27"/>
      <c r="I104" s="184">
        <f>I105</f>
        <v>100</v>
      </c>
    </row>
    <row r="105" spans="1:9" ht="60.75">
      <c r="A105" s="136"/>
      <c r="B105" s="137"/>
      <c r="C105" s="103" t="s">
        <v>143</v>
      </c>
      <c r="D105" s="67" t="s">
        <v>16</v>
      </c>
      <c r="E105" s="27" t="s">
        <v>132</v>
      </c>
      <c r="F105" s="31" t="s">
        <v>279</v>
      </c>
      <c r="G105" s="31" t="s">
        <v>140</v>
      </c>
      <c r="H105" s="32"/>
      <c r="I105" s="185">
        <f>I106</f>
        <v>100</v>
      </c>
    </row>
    <row r="106" spans="1:9">
      <c r="A106" s="136"/>
      <c r="B106" s="137"/>
      <c r="C106" s="103" t="s">
        <v>144</v>
      </c>
      <c r="D106" s="67" t="s">
        <v>16</v>
      </c>
      <c r="E106" s="27" t="s">
        <v>132</v>
      </c>
      <c r="F106" s="31" t="s">
        <v>279</v>
      </c>
      <c r="G106" s="31" t="s">
        <v>141</v>
      </c>
      <c r="H106" s="32"/>
      <c r="I106" s="185">
        <f>I107</f>
        <v>100</v>
      </c>
    </row>
    <row r="107" spans="1:9" ht="40.5">
      <c r="A107" s="136"/>
      <c r="B107" s="137"/>
      <c r="C107" s="93" t="s">
        <v>282</v>
      </c>
      <c r="D107" s="71" t="s">
        <v>16</v>
      </c>
      <c r="E107" s="25" t="s">
        <v>132</v>
      </c>
      <c r="F107" s="14" t="s">
        <v>279</v>
      </c>
      <c r="G107" s="14" t="s">
        <v>281</v>
      </c>
      <c r="H107" s="15"/>
      <c r="I107" s="166">
        <f>I108</f>
        <v>100</v>
      </c>
    </row>
    <row r="108" spans="1:9">
      <c r="A108" s="136"/>
      <c r="B108" s="137"/>
      <c r="C108" s="97" t="s">
        <v>233</v>
      </c>
      <c r="D108" s="73" t="s">
        <v>16</v>
      </c>
      <c r="E108" s="16" t="s">
        <v>132</v>
      </c>
      <c r="F108" s="16" t="s">
        <v>279</v>
      </c>
      <c r="G108" s="16" t="s">
        <v>281</v>
      </c>
      <c r="H108" s="16" t="s">
        <v>234</v>
      </c>
      <c r="I108" s="164">
        <v>100</v>
      </c>
    </row>
    <row r="109" spans="1:9">
      <c r="A109" s="136"/>
      <c r="B109" s="137"/>
      <c r="C109" s="107" t="s">
        <v>25</v>
      </c>
      <c r="D109" s="67" t="s">
        <v>16</v>
      </c>
      <c r="E109" s="51" t="s">
        <v>131</v>
      </c>
      <c r="F109" s="51"/>
      <c r="G109" s="51"/>
      <c r="H109" s="51"/>
      <c r="I109" s="188">
        <f>I141+I146+I110</f>
        <v>27687.1</v>
      </c>
    </row>
    <row r="110" spans="1:9">
      <c r="A110" s="136"/>
      <c r="B110" s="137"/>
      <c r="C110" s="103" t="s">
        <v>51</v>
      </c>
      <c r="D110" s="59" t="s">
        <v>16</v>
      </c>
      <c r="E110" s="22" t="s">
        <v>131</v>
      </c>
      <c r="F110" s="13" t="s">
        <v>133</v>
      </c>
      <c r="G110" s="22"/>
      <c r="H110" s="22"/>
      <c r="I110" s="183">
        <f>I115+I119+I134+I111</f>
        <v>26977.899999999998</v>
      </c>
    </row>
    <row r="111" spans="1:9">
      <c r="A111" s="136"/>
      <c r="B111" s="137"/>
      <c r="C111" s="103" t="s">
        <v>275</v>
      </c>
      <c r="D111" s="27" t="s">
        <v>16</v>
      </c>
      <c r="E111" s="27" t="s">
        <v>131</v>
      </c>
      <c r="F111" s="31" t="s">
        <v>133</v>
      </c>
      <c r="G111" s="31" t="s">
        <v>235</v>
      </c>
      <c r="H111" s="32"/>
      <c r="I111" s="184">
        <f>I112</f>
        <v>776</v>
      </c>
    </row>
    <row r="112" spans="1:9">
      <c r="A112" s="136"/>
      <c r="B112" s="137"/>
      <c r="C112" s="148" t="s">
        <v>231</v>
      </c>
      <c r="D112" s="27" t="s">
        <v>16</v>
      </c>
      <c r="E112" s="27" t="s">
        <v>131</v>
      </c>
      <c r="F112" s="31" t="s">
        <v>133</v>
      </c>
      <c r="G112" s="31" t="s">
        <v>236</v>
      </c>
      <c r="H112" s="32"/>
      <c r="I112" s="184">
        <f>I113</f>
        <v>776</v>
      </c>
    </row>
    <row r="113" spans="1:9" ht="81">
      <c r="A113" s="136"/>
      <c r="B113" s="137"/>
      <c r="C113" s="149" t="s">
        <v>232</v>
      </c>
      <c r="D113" s="145" t="s">
        <v>16</v>
      </c>
      <c r="E113" s="145" t="s">
        <v>131</v>
      </c>
      <c r="F113" s="145" t="s">
        <v>133</v>
      </c>
      <c r="G113" s="145" t="s">
        <v>237</v>
      </c>
      <c r="H113" s="145"/>
      <c r="I113" s="189">
        <f>I114</f>
        <v>776</v>
      </c>
    </row>
    <row r="114" spans="1:9">
      <c r="A114" s="136"/>
      <c r="B114" s="137"/>
      <c r="C114" s="97" t="s">
        <v>233</v>
      </c>
      <c r="D114" s="20" t="s">
        <v>16</v>
      </c>
      <c r="E114" s="20" t="s">
        <v>131</v>
      </c>
      <c r="F114" s="20" t="s">
        <v>133</v>
      </c>
      <c r="G114" s="20" t="s">
        <v>237</v>
      </c>
      <c r="H114" s="20" t="s">
        <v>234</v>
      </c>
      <c r="I114" s="190">
        <f>77.8+698.2</f>
        <v>776</v>
      </c>
    </row>
    <row r="115" spans="1:9" ht="101.25">
      <c r="A115" s="136"/>
      <c r="B115" s="137"/>
      <c r="C115" s="98" t="s">
        <v>178</v>
      </c>
      <c r="D115" s="69" t="s">
        <v>16</v>
      </c>
      <c r="E115" s="25" t="s">
        <v>131</v>
      </c>
      <c r="F115" s="14" t="s">
        <v>133</v>
      </c>
      <c r="G115" s="25" t="s">
        <v>124</v>
      </c>
      <c r="H115" s="42"/>
      <c r="I115" s="191">
        <f>I116</f>
        <v>1188</v>
      </c>
    </row>
    <row r="116" spans="1:9" ht="40.5">
      <c r="A116" s="136"/>
      <c r="B116" s="137"/>
      <c r="C116" s="93" t="s">
        <v>179</v>
      </c>
      <c r="D116" s="69" t="s">
        <v>16</v>
      </c>
      <c r="E116" s="25" t="s">
        <v>131</v>
      </c>
      <c r="F116" s="14" t="s">
        <v>133</v>
      </c>
      <c r="G116" s="25" t="s">
        <v>123</v>
      </c>
      <c r="H116" s="42"/>
      <c r="I116" s="191">
        <f>I117</f>
        <v>1188</v>
      </c>
    </row>
    <row r="117" spans="1:9" ht="81">
      <c r="A117" s="136"/>
      <c r="B117" s="137"/>
      <c r="C117" s="98" t="s">
        <v>181</v>
      </c>
      <c r="D117" s="71" t="s">
        <v>16</v>
      </c>
      <c r="E117" s="25" t="s">
        <v>131</v>
      </c>
      <c r="F117" s="14" t="s">
        <v>133</v>
      </c>
      <c r="G117" s="25" t="s">
        <v>180</v>
      </c>
      <c r="H117" s="25"/>
      <c r="I117" s="183">
        <f>I118</f>
        <v>1188</v>
      </c>
    </row>
    <row r="118" spans="1:9">
      <c r="A118" s="136"/>
      <c r="B118" s="137"/>
      <c r="C118" s="94" t="s">
        <v>233</v>
      </c>
      <c r="D118" s="66" t="s">
        <v>16</v>
      </c>
      <c r="E118" s="16" t="s">
        <v>131</v>
      </c>
      <c r="F118" s="16" t="s">
        <v>133</v>
      </c>
      <c r="G118" s="16" t="s">
        <v>180</v>
      </c>
      <c r="H118" s="16" t="s">
        <v>234</v>
      </c>
      <c r="I118" s="190">
        <f>119.6+1068.4</f>
        <v>1188</v>
      </c>
    </row>
    <row r="119" spans="1:9" ht="60.75">
      <c r="A119" s="136"/>
      <c r="B119" s="137"/>
      <c r="C119" s="103" t="s">
        <v>122</v>
      </c>
      <c r="D119" s="70" t="s">
        <v>16</v>
      </c>
      <c r="E119" s="27" t="s">
        <v>131</v>
      </c>
      <c r="F119" s="31" t="s">
        <v>133</v>
      </c>
      <c r="G119" s="31" t="s">
        <v>80</v>
      </c>
      <c r="H119" s="27"/>
      <c r="I119" s="187">
        <f>I120+I130</f>
        <v>23748.799999999999</v>
      </c>
    </row>
    <row r="120" spans="1:9" ht="40.5">
      <c r="A120" s="136"/>
      <c r="B120" s="137"/>
      <c r="C120" s="108" t="s">
        <v>82</v>
      </c>
      <c r="D120" s="70" t="s">
        <v>16</v>
      </c>
      <c r="E120" s="27" t="s">
        <v>131</v>
      </c>
      <c r="F120" s="31" t="s">
        <v>133</v>
      </c>
      <c r="G120" s="31" t="s">
        <v>81</v>
      </c>
      <c r="H120" s="32"/>
      <c r="I120" s="187">
        <f>I121</f>
        <v>22728.799999999999</v>
      </c>
    </row>
    <row r="121" spans="1:9" ht="40.5">
      <c r="A121" s="136"/>
      <c r="B121" s="137"/>
      <c r="C121" s="108" t="s">
        <v>86</v>
      </c>
      <c r="D121" s="67" t="s">
        <v>16</v>
      </c>
      <c r="E121" s="21" t="s">
        <v>131</v>
      </c>
      <c r="F121" s="3" t="s">
        <v>133</v>
      </c>
      <c r="G121" s="3" t="s">
        <v>85</v>
      </c>
      <c r="H121" s="36"/>
      <c r="I121" s="188">
        <f>I122+I124+I126+I128</f>
        <v>22728.799999999999</v>
      </c>
    </row>
    <row r="122" spans="1:9" ht="40.5">
      <c r="A122" s="136"/>
      <c r="B122" s="137"/>
      <c r="C122" s="109" t="s">
        <v>155</v>
      </c>
      <c r="D122" s="61" t="s">
        <v>16</v>
      </c>
      <c r="E122" s="22" t="s">
        <v>131</v>
      </c>
      <c r="F122" s="13" t="s">
        <v>133</v>
      </c>
      <c r="G122" s="13" t="s">
        <v>154</v>
      </c>
      <c r="H122" s="33"/>
      <c r="I122" s="182">
        <f>I123</f>
        <v>910.29999999999973</v>
      </c>
    </row>
    <row r="123" spans="1:9">
      <c r="A123" s="136"/>
      <c r="B123" s="137"/>
      <c r="C123" s="94" t="s">
        <v>233</v>
      </c>
      <c r="D123" s="76" t="s">
        <v>16</v>
      </c>
      <c r="E123" s="34" t="s">
        <v>131</v>
      </c>
      <c r="F123" s="34" t="s">
        <v>133</v>
      </c>
      <c r="G123" s="34" t="s">
        <v>154</v>
      </c>
      <c r="H123" s="34" t="s">
        <v>234</v>
      </c>
      <c r="I123" s="192">
        <f>910.3+1118.8+1314+22.2-90-2365</f>
        <v>910.29999999999973</v>
      </c>
    </row>
    <row r="124" spans="1:9" ht="60.75">
      <c r="A124" s="136"/>
      <c r="B124" s="137"/>
      <c r="C124" s="109" t="s">
        <v>83</v>
      </c>
      <c r="D124" s="61" t="s">
        <v>16</v>
      </c>
      <c r="E124" s="22" t="s">
        <v>131</v>
      </c>
      <c r="F124" s="13" t="s">
        <v>133</v>
      </c>
      <c r="G124" s="13" t="s">
        <v>84</v>
      </c>
      <c r="H124" s="33"/>
      <c r="I124" s="182">
        <f>I125</f>
        <v>240</v>
      </c>
    </row>
    <row r="125" spans="1:9">
      <c r="A125" s="136"/>
      <c r="B125" s="137"/>
      <c r="C125" s="94" t="s">
        <v>233</v>
      </c>
      <c r="D125" s="76" t="s">
        <v>16</v>
      </c>
      <c r="E125" s="34" t="s">
        <v>131</v>
      </c>
      <c r="F125" s="34" t="s">
        <v>133</v>
      </c>
      <c r="G125" s="34" t="s">
        <v>84</v>
      </c>
      <c r="H125" s="34" t="s">
        <v>234</v>
      </c>
      <c r="I125" s="192">
        <f>150+90</f>
        <v>240</v>
      </c>
    </row>
    <row r="126" spans="1:9">
      <c r="A126" s="136"/>
      <c r="B126" s="137"/>
      <c r="C126" s="109" t="s">
        <v>175</v>
      </c>
      <c r="D126" s="61" t="s">
        <v>16</v>
      </c>
      <c r="E126" s="22" t="s">
        <v>131</v>
      </c>
      <c r="F126" s="13" t="s">
        <v>133</v>
      </c>
      <c r="G126" s="13" t="s">
        <v>125</v>
      </c>
      <c r="H126" s="33"/>
      <c r="I126" s="182">
        <f>I127</f>
        <v>6856.6</v>
      </c>
    </row>
    <row r="127" spans="1:9">
      <c r="A127" s="136"/>
      <c r="B127" s="137"/>
      <c r="C127" s="94" t="s">
        <v>233</v>
      </c>
      <c r="D127" s="76" t="s">
        <v>16</v>
      </c>
      <c r="E127" s="34" t="s">
        <v>131</v>
      </c>
      <c r="F127" s="34" t="s">
        <v>133</v>
      </c>
      <c r="G127" s="34" t="s">
        <v>125</v>
      </c>
      <c r="H127" s="34" t="s">
        <v>234</v>
      </c>
      <c r="I127" s="192">
        <f>1587.1+1635.5+3634</f>
        <v>6856.6</v>
      </c>
    </row>
    <row r="128" spans="1:9" ht="40.5">
      <c r="A128" s="136"/>
      <c r="B128" s="137"/>
      <c r="C128" s="109" t="s">
        <v>284</v>
      </c>
      <c r="D128" s="61" t="s">
        <v>16</v>
      </c>
      <c r="E128" s="22" t="s">
        <v>131</v>
      </c>
      <c r="F128" s="13" t="s">
        <v>133</v>
      </c>
      <c r="G128" s="13" t="s">
        <v>283</v>
      </c>
      <c r="H128" s="33"/>
      <c r="I128" s="182">
        <f>I129</f>
        <v>14721.9</v>
      </c>
    </row>
    <row r="129" spans="1:9">
      <c r="A129" s="136"/>
      <c r="B129" s="137"/>
      <c r="C129" s="94" t="s">
        <v>233</v>
      </c>
      <c r="D129" s="76" t="s">
        <v>16</v>
      </c>
      <c r="E129" s="34" t="s">
        <v>131</v>
      </c>
      <c r="F129" s="34" t="s">
        <v>133</v>
      </c>
      <c r="G129" s="34" t="s">
        <v>283</v>
      </c>
      <c r="H129" s="34" t="s">
        <v>234</v>
      </c>
      <c r="I129" s="192">
        <f>14721.9</f>
        <v>14721.9</v>
      </c>
    </row>
    <row r="130" spans="1:9" ht="40.5">
      <c r="A130" s="136"/>
      <c r="B130" s="137"/>
      <c r="C130" s="110" t="s">
        <v>169</v>
      </c>
      <c r="D130" s="67" t="s">
        <v>16</v>
      </c>
      <c r="E130" s="21" t="s">
        <v>131</v>
      </c>
      <c r="F130" s="21" t="s">
        <v>133</v>
      </c>
      <c r="G130" s="21" t="s">
        <v>166</v>
      </c>
      <c r="H130" s="34"/>
      <c r="I130" s="193">
        <f>I131</f>
        <v>1020</v>
      </c>
    </row>
    <row r="131" spans="1:9">
      <c r="A131" s="136"/>
      <c r="B131" s="137"/>
      <c r="C131" s="110" t="s">
        <v>170</v>
      </c>
      <c r="D131" s="67" t="s">
        <v>16</v>
      </c>
      <c r="E131" s="21" t="s">
        <v>131</v>
      </c>
      <c r="F131" s="21" t="s">
        <v>133</v>
      </c>
      <c r="G131" s="21" t="s">
        <v>167</v>
      </c>
      <c r="H131" s="34"/>
      <c r="I131" s="193">
        <f>I132</f>
        <v>1020</v>
      </c>
    </row>
    <row r="132" spans="1:9" ht="40.5">
      <c r="A132" s="136"/>
      <c r="B132" s="137"/>
      <c r="C132" s="111" t="s">
        <v>171</v>
      </c>
      <c r="D132" s="77" t="s">
        <v>16</v>
      </c>
      <c r="E132" s="35" t="s">
        <v>131</v>
      </c>
      <c r="F132" s="12" t="s">
        <v>133</v>
      </c>
      <c r="G132" s="51" t="s">
        <v>168</v>
      </c>
      <c r="H132" s="36"/>
      <c r="I132" s="188">
        <f>I133</f>
        <v>1020</v>
      </c>
    </row>
    <row r="133" spans="1:9">
      <c r="A133" s="136"/>
      <c r="B133" s="137"/>
      <c r="C133" s="94" t="s">
        <v>233</v>
      </c>
      <c r="D133" s="66" t="s">
        <v>16</v>
      </c>
      <c r="E133" s="16" t="s">
        <v>131</v>
      </c>
      <c r="F133" s="16" t="s">
        <v>133</v>
      </c>
      <c r="G133" s="20" t="s">
        <v>168</v>
      </c>
      <c r="H133" s="20" t="s">
        <v>234</v>
      </c>
      <c r="I133" s="194">
        <f>529.8+490.2</f>
        <v>1020</v>
      </c>
    </row>
    <row r="134" spans="1:9">
      <c r="A134" s="136"/>
      <c r="B134" s="137"/>
      <c r="C134" s="103" t="s">
        <v>48</v>
      </c>
      <c r="D134" s="59" t="s">
        <v>16</v>
      </c>
      <c r="E134" s="27" t="s">
        <v>131</v>
      </c>
      <c r="F134" s="31" t="s">
        <v>133</v>
      </c>
      <c r="G134" s="31" t="s">
        <v>70</v>
      </c>
      <c r="H134" s="32"/>
      <c r="I134" s="187">
        <f>I135</f>
        <v>1265.0999999999999</v>
      </c>
    </row>
    <row r="135" spans="1:9">
      <c r="A135" s="136"/>
      <c r="B135" s="137"/>
      <c r="C135" s="103" t="s">
        <v>49</v>
      </c>
      <c r="D135" s="59" t="s">
        <v>16</v>
      </c>
      <c r="E135" s="27" t="s">
        <v>131</v>
      </c>
      <c r="F135" s="31" t="s">
        <v>133</v>
      </c>
      <c r="G135" s="31" t="s">
        <v>71</v>
      </c>
      <c r="H135" s="32"/>
      <c r="I135" s="187">
        <f>I136+I139</f>
        <v>1265.0999999999999</v>
      </c>
    </row>
    <row r="136" spans="1:9" ht="40.5">
      <c r="A136" s="136"/>
      <c r="B136" s="137"/>
      <c r="C136" s="112" t="s">
        <v>93</v>
      </c>
      <c r="D136" s="72" t="s">
        <v>16</v>
      </c>
      <c r="E136" s="37" t="s">
        <v>131</v>
      </c>
      <c r="F136" s="17" t="s">
        <v>133</v>
      </c>
      <c r="G136" s="17" t="s">
        <v>87</v>
      </c>
      <c r="H136" s="38"/>
      <c r="I136" s="195">
        <f>I137+I138</f>
        <v>744</v>
      </c>
    </row>
    <row r="137" spans="1:9">
      <c r="A137" s="136"/>
      <c r="B137" s="137"/>
      <c r="C137" s="96" t="s">
        <v>233</v>
      </c>
      <c r="D137" s="65" t="s">
        <v>16</v>
      </c>
      <c r="E137" s="26" t="s">
        <v>131</v>
      </c>
      <c r="F137" s="26" t="s">
        <v>133</v>
      </c>
      <c r="G137" s="26" t="s">
        <v>87</v>
      </c>
      <c r="H137" s="26" t="s">
        <v>234</v>
      </c>
      <c r="I137" s="196">
        <f>703+40</f>
        <v>743</v>
      </c>
    </row>
    <row r="138" spans="1:9">
      <c r="A138" s="136"/>
      <c r="B138" s="137"/>
      <c r="C138" s="94" t="s">
        <v>253</v>
      </c>
      <c r="D138" s="66" t="s">
        <v>16</v>
      </c>
      <c r="E138" s="20" t="s">
        <v>131</v>
      </c>
      <c r="F138" s="20" t="s">
        <v>133</v>
      </c>
      <c r="G138" s="20" t="s">
        <v>87</v>
      </c>
      <c r="H138" s="20" t="s">
        <v>252</v>
      </c>
      <c r="I138" s="194">
        <v>1</v>
      </c>
    </row>
    <row r="139" spans="1:9" ht="40.5" customHeight="1">
      <c r="A139" s="136"/>
      <c r="B139" s="137"/>
      <c r="C139" s="112" t="s">
        <v>94</v>
      </c>
      <c r="D139" s="72" t="s">
        <v>16</v>
      </c>
      <c r="E139" s="37" t="s">
        <v>131</v>
      </c>
      <c r="F139" s="17" t="s">
        <v>133</v>
      </c>
      <c r="G139" s="17" t="s">
        <v>88</v>
      </c>
      <c r="H139" s="38"/>
      <c r="I139" s="195">
        <f>I140</f>
        <v>521.1</v>
      </c>
    </row>
    <row r="140" spans="1:9" ht="36.75" customHeight="1">
      <c r="A140" s="136"/>
      <c r="B140" s="137"/>
      <c r="C140" s="94" t="s">
        <v>233</v>
      </c>
      <c r="D140" s="66" t="s">
        <v>16</v>
      </c>
      <c r="E140" s="20" t="s">
        <v>131</v>
      </c>
      <c r="F140" s="20" t="s">
        <v>133</v>
      </c>
      <c r="G140" s="20" t="s">
        <v>88</v>
      </c>
      <c r="H140" s="20" t="s">
        <v>234</v>
      </c>
      <c r="I140" s="194">
        <v>521.1</v>
      </c>
    </row>
    <row r="141" spans="1:9">
      <c r="A141" s="136"/>
      <c r="B141" s="137"/>
      <c r="C141" s="110" t="s">
        <v>26</v>
      </c>
      <c r="D141" s="63" t="s">
        <v>16</v>
      </c>
      <c r="E141" s="37" t="s">
        <v>131</v>
      </c>
      <c r="F141" s="17" t="s">
        <v>134</v>
      </c>
      <c r="G141" s="37"/>
      <c r="H141" s="37"/>
      <c r="I141" s="197">
        <f>I142</f>
        <v>15.6</v>
      </c>
    </row>
    <row r="142" spans="1:9">
      <c r="A142" s="136"/>
      <c r="B142" s="137"/>
      <c r="C142" s="103" t="s">
        <v>48</v>
      </c>
      <c r="D142" s="59" t="s">
        <v>16</v>
      </c>
      <c r="E142" s="27" t="s">
        <v>131</v>
      </c>
      <c r="F142" s="31" t="s">
        <v>134</v>
      </c>
      <c r="G142" s="31" t="s">
        <v>70</v>
      </c>
      <c r="H142" s="27"/>
      <c r="I142" s="187">
        <f>I143</f>
        <v>15.6</v>
      </c>
    </row>
    <row r="143" spans="1:9">
      <c r="A143" s="136"/>
      <c r="B143" s="137"/>
      <c r="C143" s="103" t="s">
        <v>49</v>
      </c>
      <c r="D143" s="59" t="s">
        <v>16</v>
      </c>
      <c r="E143" s="27" t="s">
        <v>131</v>
      </c>
      <c r="F143" s="31" t="s">
        <v>134</v>
      </c>
      <c r="G143" s="31" t="s">
        <v>71</v>
      </c>
      <c r="H143" s="32"/>
      <c r="I143" s="187">
        <f>I145</f>
        <v>15.6</v>
      </c>
    </row>
    <row r="144" spans="1:9" ht="40.5">
      <c r="A144" s="136"/>
      <c r="B144" s="137"/>
      <c r="C144" s="113" t="s">
        <v>95</v>
      </c>
      <c r="D144" s="72" t="s">
        <v>16</v>
      </c>
      <c r="E144" s="37" t="s">
        <v>131</v>
      </c>
      <c r="F144" s="17" t="s">
        <v>134</v>
      </c>
      <c r="G144" s="17" t="s">
        <v>96</v>
      </c>
      <c r="H144" s="38"/>
      <c r="I144" s="195">
        <f>I145</f>
        <v>15.6</v>
      </c>
    </row>
    <row r="145" spans="1:9">
      <c r="A145" s="136"/>
      <c r="B145" s="137"/>
      <c r="C145" s="94" t="s">
        <v>233</v>
      </c>
      <c r="D145" s="65" t="s">
        <v>16</v>
      </c>
      <c r="E145" s="20" t="s">
        <v>131</v>
      </c>
      <c r="F145" s="20" t="s">
        <v>134</v>
      </c>
      <c r="G145" s="20" t="s">
        <v>96</v>
      </c>
      <c r="H145" s="20" t="s">
        <v>234</v>
      </c>
      <c r="I145" s="194">
        <v>15.6</v>
      </c>
    </row>
    <row r="146" spans="1:9">
      <c r="A146" s="136"/>
      <c r="B146" s="137"/>
      <c r="C146" s="103" t="s">
        <v>27</v>
      </c>
      <c r="D146" s="59" t="s">
        <v>16</v>
      </c>
      <c r="E146" s="27" t="s">
        <v>131</v>
      </c>
      <c r="F146" s="31" t="s">
        <v>136</v>
      </c>
      <c r="G146" s="32"/>
      <c r="H146" s="32"/>
      <c r="I146" s="185">
        <f>I147+I157+I151</f>
        <v>693.6</v>
      </c>
    </row>
    <row r="147" spans="1:9" ht="40.5">
      <c r="A147" s="136"/>
      <c r="B147" s="137"/>
      <c r="C147" s="92" t="s">
        <v>55</v>
      </c>
      <c r="D147" s="69" t="s">
        <v>16</v>
      </c>
      <c r="E147" s="28" t="s">
        <v>131</v>
      </c>
      <c r="F147" s="11" t="s">
        <v>136</v>
      </c>
      <c r="G147" s="11" t="s">
        <v>97</v>
      </c>
      <c r="H147" s="29"/>
      <c r="I147" s="193">
        <f>I148</f>
        <v>60</v>
      </c>
    </row>
    <row r="148" spans="1:9" ht="40.5">
      <c r="A148" s="136"/>
      <c r="B148" s="137"/>
      <c r="C148" s="92" t="s">
        <v>121</v>
      </c>
      <c r="D148" s="78" t="s">
        <v>16</v>
      </c>
      <c r="E148" s="28" t="s">
        <v>131</v>
      </c>
      <c r="F148" s="11" t="s">
        <v>136</v>
      </c>
      <c r="G148" s="11" t="s">
        <v>100</v>
      </c>
      <c r="H148" s="29"/>
      <c r="I148" s="187">
        <f>I149</f>
        <v>60</v>
      </c>
    </row>
    <row r="149" spans="1:9" ht="40.5">
      <c r="A149" s="136"/>
      <c r="B149" s="137"/>
      <c r="C149" s="114" t="s">
        <v>99</v>
      </c>
      <c r="D149" s="72" t="s">
        <v>16</v>
      </c>
      <c r="E149" s="39" t="s">
        <v>131</v>
      </c>
      <c r="F149" s="18" t="s">
        <v>136</v>
      </c>
      <c r="G149" s="18" t="s">
        <v>98</v>
      </c>
      <c r="H149" s="30"/>
      <c r="I149" s="195">
        <f>I150</f>
        <v>60</v>
      </c>
    </row>
    <row r="150" spans="1:9" ht="55.5" customHeight="1">
      <c r="A150" s="136"/>
      <c r="B150" s="137"/>
      <c r="C150" s="94" t="s">
        <v>253</v>
      </c>
      <c r="D150" s="66" t="s">
        <v>16</v>
      </c>
      <c r="E150" s="16" t="s">
        <v>131</v>
      </c>
      <c r="F150" s="16" t="s">
        <v>136</v>
      </c>
      <c r="G150" s="16" t="s">
        <v>98</v>
      </c>
      <c r="H150" s="16" t="s">
        <v>252</v>
      </c>
      <c r="I150" s="194">
        <v>60</v>
      </c>
    </row>
    <row r="151" spans="1:9" ht="81">
      <c r="A151" s="136"/>
      <c r="B151" s="137"/>
      <c r="C151" s="152" t="s">
        <v>260</v>
      </c>
      <c r="D151" s="69" t="s">
        <v>16</v>
      </c>
      <c r="E151" s="28" t="s">
        <v>131</v>
      </c>
      <c r="F151" s="11" t="s">
        <v>136</v>
      </c>
      <c r="G151" s="31" t="s">
        <v>239</v>
      </c>
      <c r="H151" s="29"/>
      <c r="I151" s="193">
        <f>I152</f>
        <v>61.899999999999977</v>
      </c>
    </row>
    <row r="152" spans="1:9" ht="82.5" customHeight="1">
      <c r="A152" s="136"/>
      <c r="B152" s="137"/>
      <c r="C152" s="103" t="s">
        <v>261</v>
      </c>
      <c r="D152" s="78" t="s">
        <v>16</v>
      </c>
      <c r="E152" s="28" t="s">
        <v>131</v>
      </c>
      <c r="F152" s="11" t="s">
        <v>136</v>
      </c>
      <c r="G152" s="3" t="s">
        <v>240</v>
      </c>
      <c r="H152" s="29"/>
      <c r="I152" s="187">
        <f>I153+I155</f>
        <v>61.899999999999977</v>
      </c>
    </row>
    <row r="153" spans="1:9" ht="37.5" customHeight="1">
      <c r="A153" s="136"/>
      <c r="B153" s="137"/>
      <c r="C153" s="105" t="s">
        <v>262</v>
      </c>
      <c r="D153" s="72" t="s">
        <v>16</v>
      </c>
      <c r="E153" s="39" t="s">
        <v>131</v>
      </c>
      <c r="F153" s="18" t="s">
        <v>136</v>
      </c>
      <c r="G153" s="13" t="s">
        <v>241</v>
      </c>
      <c r="H153" s="30"/>
      <c r="I153" s="195">
        <f>I154</f>
        <v>0</v>
      </c>
    </row>
    <row r="154" spans="1:9" ht="55.5" customHeight="1">
      <c r="A154" s="136"/>
      <c r="B154" s="137"/>
      <c r="C154" s="94" t="s">
        <v>233</v>
      </c>
      <c r="D154" s="66" t="s">
        <v>16</v>
      </c>
      <c r="E154" s="16" t="s">
        <v>131</v>
      </c>
      <c r="F154" s="16" t="s">
        <v>136</v>
      </c>
      <c r="G154" s="34" t="s">
        <v>241</v>
      </c>
      <c r="H154" s="16" t="s">
        <v>234</v>
      </c>
      <c r="I154" s="194">
        <v>0</v>
      </c>
    </row>
    <row r="155" spans="1:9" ht="72" customHeight="1">
      <c r="A155" s="136"/>
      <c r="B155" s="137"/>
      <c r="C155" s="105" t="s">
        <v>313</v>
      </c>
      <c r="D155" s="72" t="s">
        <v>16</v>
      </c>
      <c r="E155" s="39" t="s">
        <v>131</v>
      </c>
      <c r="F155" s="18" t="s">
        <v>136</v>
      </c>
      <c r="G155" s="13" t="s">
        <v>312</v>
      </c>
      <c r="H155" s="30"/>
      <c r="I155" s="195">
        <f>I156</f>
        <v>61.899999999999977</v>
      </c>
    </row>
    <row r="156" spans="1:9" ht="55.5" customHeight="1">
      <c r="A156" s="136"/>
      <c r="B156" s="137"/>
      <c r="C156" s="94" t="s">
        <v>233</v>
      </c>
      <c r="D156" s="66" t="s">
        <v>16</v>
      </c>
      <c r="E156" s="16" t="s">
        <v>131</v>
      </c>
      <c r="F156" s="16" t="s">
        <v>136</v>
      </c>
      <c r="G156" s="34" t="s">
        <v>312</v>
      </c>
      <c r="H156" s="16" t="s">
        <v>234</v>
      </c>
      <c r="I156" s="194">
        <f>131.9+555-505-120</f>
        <v>61.899999999999977</v>
      </c>
    </row>
    <row r="157" spans="1:9">
      <c r="A157" s="136"/>
      <c r="B157" s="137"/>
      <c r="C157" s="103" t="s">
        <v>48</v>
      </c>
      <c r="D157" s="59" t="s">
        <v>16</v>
      </c>
      <c r="E157" s="27" t="s">
        <v>131</v>
      </c>
      <c r="F157" s="31" t="s">
        <v>136</v>
      </c>
      <c r="G157" s="31" t="s">
        <v>70</v>
      </c>
      <c r="H157" s="27" t="s">
        <v>17</v>
      </c>
      <c r="I157" s="187">
        <f>I158</f>
        <v>571.70000000000005</v>
      </c>
    </row>
    <row r="158" spans="1:9">
      <c r="A158" s="136"/>
      <c r="B158" s="137"/>
      <c r="C158" s="115" t="s">
        <v>52</v>
      </c>
      <c r="D158" s="69" t="s">
        <v>16</v>
      </c>
      <c r="E158" s="31" t="s">
        <v>131</v>
      </c>
      <c r="F158" s="31" t="s">
        <v>136</v>
      </c>
      <c r="G158" s="31" t="s">
        <v>71</v>
      </c>
      <c r="H158" s="31"/>
      <c r="I158" s="178">
        <f>I159</f>
        <v>571.70000000000005</v>
      </c>
    </row>
    <row r="159" spans="1:9">
      <c r="A159" s="136"/>
      <c r="B159" s="137"/>
      <c r="C159" s="105" t="s">
        <v>102</v>
      </c>
      <c r="D159" s="71" t="s">
        <v>16</v>
      </c>
      <c r="E159" s="22" t="s">
        <v>131</v>
      </c>
      <c r="F159" s="13" t="s">
        <v>136</v>
      </c>
      <c r="G159" s="13" t="s">
        <v>101</v>
      </c>
      <c r="H159" s="33"/>
      <c r="I159" s="182">
        <f>I160</f>
        <v>571.70000000000005</v>
      </c>
    </row>
    <row r="160" spans="1:9">
      <c r="A160" s="136"/>
      <c r="B160" s="137"/>
      <c r="C160" s="116" t="s">
        <v>233</v>
      </c>
      <c r="D160" s="79" t="s">
        <v>16</v>
      </c>
      <c r="E160" s="53" t="s">
        <v>131</v>
      </c>
      <c r="F160" s="53" t="s">
        <v>136</v>
      </c>
      <c r="G160" s="53" t="s">
        <v>101</v>
      </c>
      <c r="H160" s="53" t="s">
        <v>234</v>
      </c>
      <c r="I160" s="198">
        <f>711.7-140</f>
        <v>571.70000000000005</v>
      </c>
    </row>
    <row r="161" spans="1:9">
      <c r="A161" s="136"/>
      <c r="B161" s="137"/>
      <c r="C161" s="104" t="s">
        <v>28</v>
      </c>
      <c r="D161" s="59" t="s">
        <v>16</v>
      </c>
      <c r="E161" s="22" t="s">
        <v>135</v>
      </c>
      <c r="F161" s="22"/>
      <c r="G161" s="22" t="s">
        <v>17</v>
      </c>
      <c r="H161" s="22" t="s">
        <v>17</v>
      </c>
      <c r="I161" s="182">
        <f>I162+I173+I178+I218</f>
        <v>34855.5</v>
      </c>
    </row>
    <row r="162" spans="1:9">
      <c r="A162" s="136"/>
      <c r="B162" s="137"/>
      <c r="C162" s="103" t="s">
        <v>29</v>
      </c>
      <c r="D162" s="59" t="s">
        <v>16</v>
      </c>
      <c r="E162" s="25" t="s">
        <v>135</v>
      </c>
      <c r="F162" s="14" t="s">
        <v>126</v>
      </c>
      <c r="G162" s="25" t="s">
        <v>17</v>
      </c>
      <c r="H162" s="25" t="s">
        <v>17</v>
      </c>
      <c r="I162" s="183">
        <f>I167+I163</f>
        <v>4926.3999999999996</v>
      </c>
    </row>
    <row r="163" spans="1:9" ht="81">
      <c r="A163" s="136"/>
      <c r="B163" s="137"/>
      <c r="C163" s="152" t="s">
        <v>295</v>
      </c>
      <c r="D163" s="69" t="s">
        <v>16</v>
      </c>
      <c r="E163" s="28" t="s">
        <v>135</v>
      </c>
      <c r="F163" s="11" t="s">
        <v>126</v>
      </c>
      <c r="G163" s="31" t="s">
        <v>291</v>
      </c>
      <c r="H163" s="29"/>
      <c r="I163" s="193">
        <f>I164</f>
        <v>3463</v>
      </c>
    </row>
    <row r="164" spans="1:9" ht="40.5">
      <c r="A164" s="136"/>
      <c r="B164" s="137"/>
      <c r="C164" s="103" t="s">
        <v>296</v>
      </c>
      <c r="D164" s="78" t="s">
        <v>16</v>
      </c>
      <c r="E164" s="28" t="s">
        <v>135</v>
      </c>
      <c r="F164" s="11" t="s">
        <v>126</v>
      </c>
      <c r="G164" s="3" t="s">
        <v>292</v>
      </c>
      <c r="H164" s="29"/>
      <c r="I164" s="187">
        <f>I165</f>
        <v>3463</v>
      </c>
    </row>
    <row r="165" spans="1:9" ht="40.5">
      <c r="A165" s="136"/>
      <c r="B165" s="137"/>
      <c r="C165" s="105" t="s">
        <v>297</v>
      </c>
      <c r="D165" s="72" t="s">
        <v>16</v>
      </c>
      <c r="E165" s="39" t="s">
        <v>135</v>
      </c>
      <c r="F165" s="18" t="s">
        <v>126</v>
      </c>
      <c r="G165" s="13" t="s">
        <v>293</v>
      </c>
      <c r="H165" s="30"/>
      <c r="I165" s="195">
        <f>I166</f>
        <v>3463</v>
      </c>
    </row>
    <row r="166" spans="1:9">
      <c r="A166" s="136"/>
      <c r="B166" s="137"/>
      <c r="C166" s="94" t="s">
        <v>298</v>
      </c>
      <c r="D166" s="66" t="s">
        <v>16</v>
      </c>
      <c r="E166" s="16" t="s">
        <v>135</v>
      </c>
      <c r="F166" s="16" t="s">
        <v>126</v>
      </c>
      <c r="G166" s="34" t="s">
        <v>293</v>
      </c>
      <c r="H166" s="16" t="s">
        <v>294</v>
      </c>
      <c r="I166" s="194">
        <v>3463</v>
      </c>
    </row>
    <row r="167" spans="1:9">
      <c r="A167" s="136"/>
      <c r="B167" s="137"/>
      <c r="C167" s="110" t="s">
        <v>48</v>
      </c>
      <c r="D167" s="69" t="s">
        <v>16</v>
      </c>
      <c r="E167" s="4" t="s">
        <v>135</v>
      </c>
      <c r="F167" s="4" t="s">
        <v>126</v>
      </c>
      <c r="G167" s="4" t="s">
        <v>70</v>
      </c>
      <c r="H167" s="4"/>
      <c r="I167" s="160">
        <f>I168</f>
        <v>1463.4</v>
      </c>
    </row>
    <row r="168" spans="1:9">
      <c r="A168" s="136"/>
      <c r="B168" s="137"/>
      <c r="C168" s="103" t="s">
        <v>49</v>
      </c>
      <c r="D168" s="78" t="s">
        <v>16</v>
      </c>
      <c r="E168" s="11" t="s">
        <v>135</v>
      </c>
      <c r="F168" s="11" t="s">
        <v>126</v>
      </c>
      <c r="G168" s="11" t="s">
        <v>71</v>
      </c>
      <c r="H168" s="11"/>
      <c r="I168" s="178">
        <f>I169+I171</f>
        <v>1463.4</v>
      </c>
    </row>
    <row r="169" spans="1:9">
      <c r="A169" s="136"/>
      <c r="B169" s="137"/>
      <c r="C169" s="105" t="s">
        <v>104</v>
      </c>
      <c r="D169" s="61" t="s">
        <v>16</v>
      </c>
      <c r="E169" s="14" t="s">
        <v>135</v>
      </c>
      <c r="F169" s="14" t="s">
        <v>126</v>
      </c>
      <c r="G169" s="14" t="s">
        <v>103</v>
      </c>
      <c r="H169" s="15"/>
      <c r="I169" s="199">
        <f>I170</f>
        <v>1398.4</v>
      </c>
    </row>
    <row r="170" spans="1:9" ht="40.5" customHeight="1">
      <c r="A170" s="136"/>
      <c r="B170" s="137"/>
      <c r="C170" s="94" t="s">
        <v>233</v>
      </c>
      <c r="D170" s="66" t="s">
        <v>16</v>
      </c>
      <c r="E170" s="16" t="s">
        <v>135</v>
      </c>
      <c r="F170" s="16" t="s">
        <v>126</v>
      </c>
      <c r="G170" s="16" t="s">
        <v>103</v>
      </c>
      <c r="H170" s="16" t="s">
        <v>234</v>
      </c>
      <c r="I170" s="190">
        <f>636.4-58+775.1-0.1+45</f>
        <v>1398.4</v>
      </c>
    </row>
    <row r="171" spans="1:9" ht="40.5" customHeight="1">
      <c r="A171" s="136"/>
      <c r="B171" s="137"/>
      <c r="C171" s="105" t="s">
        <v>176</v>
      </c>
      <c r="D171" s="61" t="s">
        <v>16</v>
      </c>
      <c r="E171" s="14" t="s">
        <v>135</v>
      </c>
      <c r="F171" s="14" t="s">
        <v>126</v>
      </c>
      <c r="G171" s="14" t="s">
        <v>177</v>
      </c>
      <c r="H171" s="15"/>
      <c r="I171" s="199">
        <f>I172</f>
        <v>65</v>
      </c>
    </row>
    <row r="172" spans="1:9" ht="40.5" customHeight="1">
      <c r="A172" s="136"/>
      <c r="B172" s="137"/>
      <c r="C172" s="94" t="s">
        <v>233</v>
      </c>
      <c r="D172" s="66" t="s">
        <v>16</v>
      </c>
      <c r="E172" s="16" t="s">
        <v>135</v>
      </c>
      <c r="F172" s="16" t="s">
        <v>126</v>
      </c>
      <c r="G172" s="16" t="s">
        <v>177</v>
      </c>
      <c r="H172" s="16" t="s">
        <v>234</v>
      </c>
      <c r="I172" s="190">
        <v>65</v>
      </c>
    </row>
    <row r="173" spans="1:9">
      <c r="A173" s="136"/>
      <c r="B173" s="137"/>
      <c r="C173" s="112" t="s">
        <v>30</v>
      </c>
      <c r="D173" s="63" t="s">
        <v>16</v>
      </c>
      <c r="E173" s="37" t="s">
        <v>135</v>
      </c>
      <c r="F173" s="17" t="s">
        <v>127</v>
      </c>
      <c r="G173" s="37" t="s">
        <v>17</v>
      </c>
      <c r="H173" s="37" t="s">
        <v>17</v>
      </c>
      <c r="I173" s="200">
        <f>I174</f>
        <v>215</v>
      </c>
    </row>
    <row r="174" spans="1:9">
      <c r="A174" s="136"/>
      <c r="B174" s="137"/>
      <c r="C174" s="103" t="s">
        <v>48</v>
      </c>
      <c r="D174" s="80" t="s">
        <v>16</v>
      </c>
      <c r="E174" s="31" t="s">
        <v>135</v>
      </c>
      <c r="F174" s="31" t="s">
        <v>127</v>
      </c>
      <c r="G174" s="31" t="s">
        <v>70</v>
      </c>
      <c r="H174" s="22" t="s">
        <v>17</v>
      </c>
      <c r="I174" s="182">
        <f>I175</f>
        <v>215</v>
      </c>
    </row>
    <row r="175" spans="1:9">
      <c r="A175" s="136"/>
      <c r="B175" s="137"/>
      <c r="C175" s="105" t="s">
        <v>49</v>
      </c>
      <c r="D175" s="59" t="s">
        <v>16</v>
      </c>
      <c r="E175" s="13" t="s">
        <v>135</v>
      </c>
      <c r="F175" s="13" t="s">
        <v>127</v>
      </c>
      <c r="G175" s="13" t="s">
        <v>71</v>
      </c>
      <c r="H175" s="33"/>
      <c r="I175" s="187">
        <f>I176</f>
        <v>215</v>
      </c>
    </row>
    <row r="176" spans="1:9">
      <c r="A176" s="136"/>
      <c r="B176" s="137"/>
      <c r="C176" s="105" t="s">
        <v>106</v>
      </c>
      <c r="D176" s="71" t="s">
        <v>16</v>
      </c>
      <c r="E176" s="13" t="s">
        <v>135</v>
      </c>
      <c r="F176" s="13" t="s">
        <v>127</v>
      </c>
      <c r="G176" s="13" t="s">
        <v>105</v>
      </c>
      <c r="H176" s="33"/>
      <c r="I176" s="182">
        <f>I177</f>
        <v>215</v>
      </c>
    </row>
    <row r="177" spans="1:9">
      <c r="A177" s="136"/>
      <c r="B177" s="137"/>
      <c r="C177" s="96" t="s">
        <v>233</v>
      </c>
      <c r="D177" s="65" t="s">
        <v>16</v>
      </c>
      <c r="E177" s="26" t="s">
        <v>135</v>
      </c>
      <c r="F177" s="26" t="s">
        <v>127</v>
      </c>
      <c r="G177" s="26" t="s">
        <v>105</v>
      </c>
      <c r="H177" s="26" t="s">
        <v>234</v>
      </c>
      <c r="I177" s="196">
        <v>215</v>
      </c>
    </row>
    <row r="178" spans="1:9">
      <c r="A178" s="136"/>
      <c r="B178" s="137"/>
      <c r="C178" s="103" t="s">
        <v>31</v>
      </c>
      <c r="D178" s="70" t="s">
        <v>16</v>
      </c>
      <c r="E178" s="27" t="s">
        <v>135</v>
      </c>
      <c r="F178" s="27" t="s">
        <v>132</v>
      </c>
      <c r="G178" s="32"/>
      <c r="H178" s="32"/>
      <c r="I178" s="185">
        <f>I207+I188+I179+I195+I202+I183</f>
        <v>22125.8</v>
      </c>
    </row>
    <row r="179" spans="1:9" ht="81">
      <c r="A179" s="136"/>
      <c r="B179" s="137"/>
      <c r="C179" s="103" t="s">
        <v>238</v>
      </c>
      <c r="D179" s="27" t="s">
        <v>16</v>
      </c>
      <c r="E179" s="27" t="s">
        <v>135</v>
      </c>
      <c r="F179" s="31" t="s">
        <v>132</v>
      </c>
      <c r="G179" s="31" t="s">
        <v>235</v>
      </c>
      <c r="H179" s="32"/>
      <c r="I179" s="184">
        <f>I180</f>
        <v>1750</v>
      </c>
    </row>
    <row r="180" spans="1:9">
      <c r="A180" s="136"/>
      <c r="B180" s="137"/>
      <c r="C180" s="148" t="s">
        <v>231</v>
      </c>
      <c r="D180" s="27" t="s">
        <v>16</v>
      </c>
      <c r="E180" s="27" t="s">
        <v>135</v>
      </c>
      <c r="F180" s="31" t="s">
        <v>132</v>
      </c>
      <c r="G180" s="31" t="s">
        <v>236</v>
      </c>
      <c r="H180" s="32"/>
      <c r="I180" s="184">
        <f>I181</f>
        <v>1750</v>
      </c>
    </row>
    <row r="181" spans="1:9" ht="81">
      <c r="A181" s="136"/>
      <c r="B181" s="137"/>
      <c r="C181" s="149" t="s">
        <v>232</v>
      </c>
      <c r="D181" s="145" t="s">
        <v>16</v>
      </c>
      <c r="E181" s="145" t="s">
        <v>135</v>
      </c>
      <c r="F181" s="145" t="s">
        <v>132</v>
      </c>
      <c r="G181" s="145" t="s">
        <v>237</v>
      </c>
      <c r="H181" s="145"/>
      <c r="I181" s="189">
        <f>I182</f>
        <v>1750</v>
      </c>
    </row>
    <row r="182" spans="1:9">
      <c r="A182" s="136"/>
      <c r="B182" s="137"/>
      <c r="C182" s="97" t="s">
        <v>233</v>
      </c>
      <c r="D182" s="20" t="s">
        <v>16</v>
      </c>
      <c r="E182" s="20" t="s">
        <v>135</v>
      </c>
      <c r="F182" s="20" t="s">
        <v>132</v>
      </c>
      <c r="G182" s="20" t="s">
        <v>237</v>
      </c>
      <c r="H182" s="20" t="s">
        <v>234</v>
      </c>
      <c r="I182" s="190">
        <f>175.5+1574.5</f>
        <v>1750</v>
      </c>
    </row>
    <row r="183" spans="1:9" ht="60.75">
      <c r="A183" s="136"/>
      <c r="B183" s="137"/>
      <c r="C183" s="103" t="s">
        <v>302</v>
      </c>
      <c r="D183" s="27" t="s">
        <v>16</v>
      </c>
      <c r="E183" s="27" t="s">
        <v>135</v>
      </c>
      <c r="F183" s="31" t="s">
        <v>132</v>
      </c>
      <c r="G183" s="31" t="s">
        <v>301</v>
      </c>
      <c r="H183" s="32"/>
      <c r="I183" s="184">
        <f>I185</f>
        <v>5747.1</v>
      </c>
    </row>
    <row r="184" spans="1:9" ht="40.5">
      <c r="A184" s="136"/>
      <c r="B184" s="137"/>
      <c r="C184" s="148" t="s">
        <v>306</v>
      </c>
      <c r="D184" s="27" t="s">
        <v>16</v>
      </c>
      <c r="E184" s="27" t="s">
        <v>135</v>
      </c>
      <c r="F184" s="31" t="s">
        <v>132</v>
      </c>
      <c r="G184" s="31" t="s">
        <v>305</v>
      </c>
      <c r="H184" s="32"/>
      <c r="I184" s="184">
        <f>I185</f>
        <v>5747.1</v>
      </c>
    </row>
    <row r="185" spans="1:9" ht="26.25" customHeight="1">
      <c r="A185" s="136"/>
      <c r="B185" s="137"/>
      <c r="C185" s="148" t="s">
        <v>307</v>
      </c>
      <c r="D185" s="27" t="s">
        <v>16</v>
      </c>
      <c r="E185" s="27" t="s">
        <v>135</v>
      </c>
      <c r="F185" s="31" t="s">
        <v>132</v>
      </c>
      <c r="G185" s="31" t="s">
        <v>303</v>
      </c>
      <c r="H185" s="32"/>
      <c r="I185" s="184">
        <f>I186</f>
        <v>5747.1</v>
      </c>
    </row>
    <row r="186" spans="1:9" ht="40.5">
      <c r="A186" s="136"/>
      <c r="B186" s="137"/>
      <c r="C186" s="149" t="s">
        <v>308</v>
      </c>
      <c r="D186" s="145" t="s">
        <v>16</v>
      </c>
      <c r="E186" s="145" t="s">
        <v>135</v>
      </c>
      <c r="F186" s="145" t="s">
        <v>132</v>
      </c>
      <c r="G186" s="145" t="s">
        <v>304</v>
      </c>
      <c r="H186" s="145"/>
      <c r="I186" s="189">
        <f>I187</f>
        <v>5747.1</v>
      </c>
    </row>
    <row r="187" spans="1:9">
      <c r="A187" s="136"/>
      <c r="B187" s="137"/>
      <c r="C187" s="97" t="s">
        <v>233</v>
      </c>
      <c r="D187" s="20" t="s">
        <v>16</v>
      </c>
      <c r="E187" s="20" t="s">
        <v>135</v>
      </c>
      <c r="F187" s="20" t="s">
        <v>132</v>
      </c>
      <c r="G187" s="20" t="s">
        <v>304</v>
      </c>
      <c r="H187" s="20" t="s">
        <v>234</v>
      </c>
      <c r="I187" s="190">
        <v>5747.1</v>
      </c>
    </row>
    <row r="188" spans="1:9" ht="81">
      <c r="A188" s="136"/>
      <c r="B188" s="137"/>
      <c r="C188" s="98" t="s">
        <v>200</v>
      </c>
      <c r="D188" s="69" t="s">
        <v>16</v>
      </c>
      <c r="E188" s="25" t="s">
        <v>135</v>
      </c>
      <c r="F188" s="14" t="s">
        <v>132</v>
      </c>
      <c r="G188" s="13" t="s">
        <v>201</v>
      </c>
      <c r="H188" s="35"/>
      <c r="I188" s="191">
        <f>I189</f>
        <v>4263.6000000000004</v>
      </c>
    </row>
    <row r="189" spans="1:9" ht="81">
      <c r="A189" s="136"/>
      <c r="B189" s="137"/>
      <c r="C189" s="146" t="s">
        <v>202</v>
      </c>
      <c r="D189" s="78" t="s">
        <v>16</v>
      </c>
      <c r="E189" s="28" t="s">
        <v>135</v>
      </c>
      <c r="F189" s="11" t="s">
        <v>132</v>
      </c>
      <c r="G189" s="31" t="s">
        <v>199</v>
      </c>
      <c r="H189" s="28"/>
      <c r="I189" s="185">
        <f>I190</f>
        <v>4263.6000000000004</v>
      </c>
    </row>
    <row r="190" spans="1:9" ht="60.75">
      <c r="A190" s="136"/>
      <c r="B190" s="137"/>
      <c r="C190" s="103" t="s">
        <v>203</v>
      </c>
      <c r="D190" s="78" t="s">
        <v>16</v>
      </c>
      <c r="E190" s="28" t="s">
        <v>135</v>
      </c>
      <c r="F190" s="11" t="s">
        <v>132</v>
      </c>
      <c r="G190" s="31" t="s">
        <v>198</v>
      </c>
      <c r="H190" s="29"/>
      <c r="I190" s="187">
        <f>I193+I191</f>
        <v>4263.6000000000004</v>
      </c>
    </row>
    <row r="191" spans="1:9">
      <c r="A191" s="136"/>
      <c r="B191" s="137"/>
      <c r="C191" s="124" t="s">
        <v>300</v>
      </c>
      <c r="D191" s="125" t="s">
        <v>16</v>
      </c>
      <c r="E191" s="126" t="s">
        <v>135</v>
      </c>
      <c r="F191" s="54" t="s">
        <v>132</v>
      </c>
      <c r="G191" s="147" t="s">
        <v>299</v>
      </c>
      <c r="H191" s="126"/>
      <c r="I191" s="201">
        <f>I192</f>
        <v>1905.5</v>
      </c>
    </row>
    <row r="192" spans="1:9">
      <c r="A192" s="136"/>
      <c r="B192" s="137"/>
      <c r="C192" s="127" t="s">
        <v>233</v>
      </c>
      <c r="D192" s="128" t="s">
        <v>16</v>
      </c>
      <c r="E192" s="129" t="s">
        <v>135</v>
      </c>
      <c r="F192" s="129" t="s">
        <v>132</v>
      </c>
      <c r="G192" s="129" t="s">
        <v>299</v>
      </c>
      <c r="H192" s="129" t="s">
        <v>234</v>
      </c>
      <c r="I192" s="202">
        <f>3155.5-150-1100</f>
        <v>1905.5</v>
      </c>
    </row>
    <row r="193" spans="1:9">
      <c r="A193" s="136"/>
      <c r="B193" s="137"/>
      <c r="C193" s="124" t="s">
        <v>182</v>
      </c>
      <c r="D193" s="125" t="s">
        <v>16</v>
      </c>
      <c r="E193" s="126" t="s">
        <v>135</v>
      </c>
      <c r="F193" s="54" t="s">
        <v>132</v>
      </c>
      <c r="G193" s="147" t="s">
        <v>197</v>
      </c>
      <c r="H193" s="126"/>
      <c r="I193" s="201">
        <f>I194</f>
        <v>2358.1</v>
      </c>
    </row>
    <row r="194" spans="1:9">
      <c r="A194" s="136"/>
      <c r="B194" s="137"/>
      <c r="C194" s="127" t="s">
        <v>233</v>
      </c>
      <c r="D194" s="128" t="s">
        <v>16</v>
      </c>
      <c r="E194" s="129" t="s">
        <v>135</v>
      </c>
      <c r="F194" s="129" t="s">
        <v>132</v>
      </c>
      <c r="G194" s="129" t="s">
        <v>197</v>
      </c>
      <c r="H194" s="129" t="s">
        <v>234</v>
      </c>
      <c r="I194" s="202">
        <f>2358.1+1100-1100</f>
        <v>2358.1</v>
      </c>
    </row>
    <row r="195" spans="1:9" ht="40.5">
      <c r="A195" s="136"/>
      <c r="B195" s="137"/>
      <c r="C195" s="153" t="s">
        <v>263</v>
      </c>
      <c r="D195" s="27" t="s">
        <v>16</v>
      </c>
      <c r="E195" s="27" t="s">
        <v>135</v>
      </c>
      <c r="F195" s="31" t="s">
        <v>132</v>
      </c>
      <c r="G195" s="31" t="s">
        <v>264</v>
      </c>
      <c r="H195" s="32"/>
      <c r="I195" s="184">
        <f>I196+I199</f>
        <v>1996</v>
      </c>
    </row>
    <row r="196" spans="1:9" ht="40.5">
      <c r="A196" s="136"/>
      <c r="B196" s="137"/>
      <c r="C196" s="103" t="s">
        <v>272</v>
      </c>
      <c r="D196" s="27" t="s">
        <v>16</v>
      </c>
      <c r="E196" s="27" t="s">
        <v>135</v>
      </c>
      <c r="F196" s="31" t="s">
        <v>132</v>
      </c>
      <c r="G196" s="31" t="s">
        <v>265</v>
      </c>
      <c r="H196" s="32"/>
      <c r="I196" s="184">
        <f>I197</f>
        <v>169.7</v>
      </c>
    </row>
    <row r="197" spans="1:9">
      <c r="A197" s="136"/>
      <c r="B197" s="137"/>
      <c r="C197" s="154" t="s">
        <v>274</v>
      </c>
      <c r="D197" s="145" t="s">
        <v>16</v>
      </c>
      <c r="E197" s="145" t="s">
        <v>135</v>
      </c>
      <c r="F197" s="145" t="s">
        <v>132</v>
      </c>
      <c r="G197" s="145" t="s">
        <v>266</v>
      </c>
      <c r="H197" s="145"/>
      <c r="I197" s="189">
        <f>I198</f>
        <v>169.7</v>
      </c>
    </row>
    <row r="198" spans="1:9">
      <c r="A198" s="136"/>
      <c r="B198" s="137"/>
      <c r="C198" s="155" t="s">
        <v>233</v>
      </c>
      <c r="D198" s="20" t="s">
        <v>16</v>
      </c>
      <c r="E198" s="20" t="s">
        <v>135</v>
      </c>
      <c r="F198" s="20" t="s">
        <v>132</v>
      </c>
      <c r="G198" s="20" t="s">
        <v>266</v>
      </c>
      <c r="H198" s="20" t="s">
        <v>234</v>
      </c>
      <c r="I198" s="190">
        <v>169.7</v>
      </c>
    </row>
    <row r="199" spans="1:9">
      <c r="A199" s="136"/>
      <c r="B199" s="137"/>
      <c r="C199" s="103" t="s">
        <v>273</v>
      </c>
      <c r="D199" s="27" t="s">
        <v>16</v>
      </c>
      <c r="E199" s="27" t="s">
        <v>135</v>
      </c>
      <c r="F199" s="31" t="s">
        <v>132</v>
      </c>
      <c r="G199" s="31" t="s">
        <v>267</v>
      </c>
      <c r="H199" s="32"/>
      <c r="I199" s="184">
        <f>I200</f>
        <v>1826.3</v>
      </c>
    </row>
    <row r="200" spans="1:9">
      <c r="A200" s="136"/>
      <c r="B200" s="137"/>
      <c r="C200" s="112" t="s">
        <v>249</v>
      </c>
      <c r="D200" s="145" t="s">
        <v>16</v>
      </c>
      <c r="E200" s="145" t="s">
        <v>135</v>
      </c>
      <c r="F200" s="145" t="s">
        <v>132</v>
      </c>
      <c r="G200" s="145" t="s">
        <v>268</v>
      </c>
      <c r="H200" s="145"/>
      <c r="I200" s="189">
        <f>I201</f>
        <v>1826.3</v>
      </c>
    </row>
    <row r="201" spans="1:9">
      <c r="A201" s="136"/>
      <c r="B201" s="137"/>
      <c r="C201" s="97" t="s">
        <v>233</v>
      </c>
      <c r="D201" s="20" t="s">
        <v>16</v>
      </c>
      <c r="E201" s="20" t="s">
        <v>135</v>
      </c>
      <c r="F201" s="20" t="s">
        <v>132</v>
      </c>
      <c r="G201" s="20" t="s">
        <v>268</v>
      </c>
      <c r="H201" s="20" t="s">
        <v>234</v>
      </c>
      <c r="I201" s="190">
        <f>26.3+500+65+1235</f>
        <v>1826.3</v>
      </c>
    </row>
    <row r="202" spans="1:9" ht="60.75">
      <c r="A202" s="136"/>
      <c r="B202" s="137"/>
      <c r="C202" s="153" t="s">
        <v>288</v>
      </c>
      <c r="D202" s="27" t="s">
        <v>16</v>
      </c>
      <c r="E202" s="27" t="s">
        <v>135</v>
      </c>
      <c r="F202" s="31" t="s">
        <v>132</v>
      </c>
      <c r="G202" s="31" t="s">
        <v>285</v>
      </c>
      <c r="H202" s="32"/>
      <c r="I202" s="184">
        <f>I203</f>
        <v>0</v>
      </c>
    </row>
    <row r="203" spans="1:9" ht="40.5">
      <c r="A203" s="136"/>
      <c r="B203" s="137"/>
      <c r="C203" s="103" t="s">
        <v>289</v>
      </c>
      <c r="D203" s="27" t="s">
        <v>16</v>
      </c>
      <c r="E203" s="27" t="s">
        <v>135</v>
      </c>
      <c r="F203" s="31" t="s">
        <v>132</v>
      </c>
      <c r="G203" s="31" t="s">
        <v>286</v>
      </c>
      <c r="H203" s="32"/>
      <c r="I203" s="184">
        <f>I204</f>
        <v>0</v>
      </c>
    </row>
    <row r="204" spans="1:9" ht="40.5">
      <c r="A204" s="136"/>
      <c r="B204" s="137"/>
      <c r="C204" s="154" t="s">
        <v>290</v>
      </c>
      <c r="D204" s="145" t="s">
        <v>16</v>
      </c>
      <c r="E204" s="145" t="s">
        <v>135</v>
      </c>
      <c r="F204" s="145" t="s">
        <v>132</v>
      </c>
      <c r="G204" s="145" t="s">
        <v>287</v>
      </c>
      <c r="H204" s="145"/>
      <c r="I204" s="189">
        <f>I205</f>
        <v>0</v>
      </c>
    </row>
    <row r="205" spans="1:9">
      <c r="A205" s="136"/>
      <c r="B205" s="137"/>
      <c r="C205" s="155" t="s">
        <v>233</v>
      </c>
      <c r="D205" s="20" t="s">
        <v>16</v>
      </c>
      <c r="E205" s="20" t="s">
        <v>135</v>
      </c>
      <c r="F205" s="20" t="s">
        <v>132</v>
      </c>
      <c r="G205" s="20" t="s">
        <v>287</v>
      </c>
      <c r="H205" s="20" t="s">
        <v>234</v>
      </c>
      <c r="I205" s="190">
        <f>485.5-485.5</f>
        <v>0</v>
      </c>
    </row>
    <row r="206" spans="1:9">
      <c r="A206" s="136"/>
      <c r="B206" s="137"/>
      <c r="C206" s="110" t="s">
        <v>48</v>
      </c>
      <c r="D206" s="67" t="s">
        <v>16</v>
      </c>
      <c r="E206" s="21" t="s">
        <v>135</v>
      </c>
      <c r="F206" s="21" t="s">
        <v>132</v>
      </c>
      <c r="G206" s="3" t="s">
        <v>70</v>
      </c>
      <c r="H206" s="34"/>
      <c r="I206" s="193">
        <f>I207</f>
        <v>8369.0999999999985</v>
      </c>
    </row>
    <row r="207" spans="1:9">
      <c r="A207" s="136"/>
      <c r="B207" s="137"/>
      <c r="C207" s="103" t="s">
        <v>49</v>
      </c>
      <c r="D207" s="70" t="s">
        <v>16</v>
      </c>
      <c r="E207" s="27" t="s">
        <v>135</v>
      </c>
      <c r="F207" s="27" t="s">
        <v>132</v>
      </c>
      <c r="G207" s="31" t="s">
        <v>71</v>
      </c>
      <c r="H207" s="32" t="s">
        <v>17</v>
      </c>
      <c r="I207" s="187">
        <f>I208+I211+I213+I216</f>
        <v>8369.0999999999985</v>
      </c>
    </row>
    <row r="208" spans="1:9">
      <c r="A208" s="136"/>
      <c r="B208" s="137"/>
      <c r="C208" s="105" t="s">
        <v>110</v>
      </c>
      <c r="D208" s="68" t="s">
        <v>16</v>
      </c>
      <c r="E208" s="22" t="s">
        <v>135</v>
      </c>
      <c r="F208" s="22" t="s">
        <v>132</v>
      </c>
      <c r="G208" s="13" t="s">
        <v>107</v>
      </c>
      <c r="H208" s="33"/>
      <c r="I208" s="182">
        <f>I209+I210</f>
        <v>7425.4</v>
      </c>
    </row>
    <row r="209" spans="1:9">
      <c r="A209" s="136"/>
      <c r="B209" s="137"/>
      <c r="C209" s="96" t="s">
        <v>233</v>
      </c>
      <c r="D209" s="64" t="s">
        <v>16</v>
      </c>
      <c r="E209" s="26" t="s">
        <v>135</v>
      </c>
      <c r="F209" s="26" t="s">
        <v>132</v>
      </c>
      <c r="G209" s="26" t="s">
        <v>107</v>
      </c>
      <c r="H209" s="26" t="s">
        <v>234</v>
      </c>
      <c r="I209" s="196">
        <f>2268.7+7.1+199.7+950-108.2+3398-100+0.1+751-45+100</f>
        <v>7421.4</v>
      </c>
    </row>
    <row r="210" spans="1:9">
      <c r="A210" s="136"/>
      <c r="B210" s="137"/>
      <c r="C210" s="96" t="s">
        <v>253</v>
      </c>
      <c r="D210" s="64" t="s">
        <v>16</v>
      </c>
      <c r="E210" s="26" t="s">
        <v>135</v>
      </c>
      <c r="F210" s="26" t="s">
        <v>132</v>
      </c>
      <c r="G210" s="26" t="s">
        <v>107</v>
      </c>
      <c r="H210" s="26" t="s">
        <v>252</v>
      </c>
      <c r="I210" s="196">
        <v>4</v>
      </c>
    </row>
    <row r="211" spans="1:9">
      <c r="A211" s="136"/>
      <c r="B211" s="137"/>
      <c r="C211" s="105" t="s">
        <v>111</v>
      </c>
      <c r="D211" s="61" t="s">
        <v>16</v>
      </c>
      <c r="E211" s="22" t="s">
        <v>135</v>
      </c>
      <c r="F211" s="22" t="s">
        <v>132</v>
      </c>
      <c r="G211" s="13" t="s">
        <v>108</v>
      </c>
      <c r="H211" s="33"/>
      <c r="I211" s="182">
        <f>I212</f>
        <v>80.7</v>
      </c>
    </row>
    <row r="212" spans="1:9">
      <c r="A212" s="136"/>
      <c r="B212" s="137"/>
      <c r="C212" s="96" t="s">
        <v>233</v>
      </c>
      <c r="D212" s="65" t="s">
        <v>16</v>
      </c>
      <c r="E212" s="26" t="s">
        <v>135</v>
      </c>
      <c r="F212" s="26" t="s">
        <v>132</v>
      </c>
      <c r="G212" s="26" t="s">
        <v>108</v>
      </c>
      <c r="H212" s="26" t="s">
        <v>234</v>
      </c>
      <c r="I212" s="196">
        <f>150-69.3</f>
        <v>80.7</v>
      </c>
    </row>
    <row r="213" spans="1:9" ht="60.75">
      <c r="A213" s="136"/>
      <c r="B213" s="137"/>
      <c r="C213" s="105" t="s">
        <v>185</v>
      </c>
      <c r="D213" s="71" t="s">
        <v>16</v>
      </c>
      <c r="E213" s="22" t="s">
        <v>135</v>
      </c>
      <c r="F213" s="22" t="s">
        <v>132</v>
      </c>
      <c r="G213" s="13" t="s">
        <v>109</v>
      </c>
      <c r="H213" s="33"/>
      <c r="I213" s="182">
        <f>I214+I215</f>
        <v>818</v>
      </c>
    </row>
    <row r="214" spans="1:9">
      <c r="A214" s="136"/>
      <c r="B214" s="137"/>
      <c r="C214" s="96" t="s">
        <v>233</v>
      </c>
      <c r="D214" s="64" t="s">
        <v>16</v>
      </c>
      <c r="E214" s="26" t="s">
        <v>135</v>
      </c>
      <c r="F214" s="26" t="s">
        <v>132</v>
      </c>
      <c r="G214" s="26" t="s">
        <v>109</v>
      </c>
      <c r="H214" s="26" t="s">
        <v>234</v>
      </c>
      <c r="I214" s="196">
        <f>731.7-169.7+1825-1022+150-40-664.3</f>
        <v>810.7</v>
      </c>
    </row>
    <row r="215" spans="1:9">
      <c r="A215" s="136"/>
      <c r="B215" s="137"/>
      <c r="C215" s="94" t="s">
        <v>253</v>
      </c>
      <c r="D215" s="62" t="s">
        <v>16</v>
      </c>
      <c r="E215" s="20" t="s">
        <v>135</v>
      </c>
      <c r="F215" s="20" t="s">
        <v>132</v>
      </c>
      <c r="G215" s="20" t="s">
        <v>109</v>
      </c>
      <c r="H215" s="20" t="s">
        <v>252</v>
      </c>
      <c r="I215" s="194">
        <v>7.3</v>
      </c>
    </row>
    <row r="216" spans="1:9" ht="33.75" customHeight="1">
      <c r="A216" s="136"/>
      <c r="B216" s="137"/>
      <c r="C216" s="105" t="s">
        <v>310</v>
      </c>
      <c r="D216" s="71" t="s">
        <v>16</v>
      </c>
      <c r="E216" s="22" t="s">
        <v>135</v>
      </c>
      <c r="F216" s="22" t="s">
        <v>132</v>
      </c>
      <c r="G216" s="13" t="s">
        <v>309</v>
      </c>
      <c r="H216" s="33"/>
      <c r="I216" s="182">
        <f>I217</f>
        <v>45</v>
      </c>
    </row>
    <row r="217" spans="1:9">
      <c r="A217" s="136"/>
      <c r="B217" s="137"/>
      <c r="C217" s="94" t="s">
        <v>233</v>
      </c>
      <c r="D217" s="62" t="s">
        <v>16</v>
      </c>
      <c r="E217" s="20" t="s">
        <v>135</v>
      </c>
      <c r="F217" s="20" t="s">
        <v>132</v>
      </c>
      <c r="G217" s="20" t="s">
        <v>309</v>
      </c>
      <c r="H217" s="20" t="s">
        <v>234</v>
      </c>
      <c r="I217" s="194">
        <f>45</f>
        <v>45</v>
      </c>
    </row>
    <row r="218" spans="1:9">
      <c r="A218" s="136"/>
      <c r="B218" s="137"/>
      <c r="C218" s="91" t="s">
        <v>62</v>
      </c>
      <c r="D218" s="58" t="s">
        <v>16</v>
      </c>
      <c r="E218" s="40" t="s">
        <v>135</v>
      </c>
      <c r="F218" s="40" t="s">
        <v>135</v>
      </c>
      <c r="G218" s="5"/>
      <c r="H218" s="5"/>
      <c r="I218" s="203">
        <f>I219</f>
        <v>7588.3</v>
      </c>
    </row>
    <row r="219" spans="1:9">
      <c r="A219" s="136"/>
      <c r="B219" s="137"/>
      <c r="C219" s="92" t="s">
        <v>48</v>
      </c>
      <c r="D219" s="58" t="s">
        <v>16</v>
      </c>
      <c r="E219" s="28" t="s">
        <v>135</v>
      </c>
      <c r="F219" s="28" t="s">
        <v>135</v>
      </c>
      <c r="G219" s="11" t="s">
        <v>70</v>
      </c>
      <c r="H219" s="11"/>
      <c r="I219" s="204">
        <f>I220</f>
        <v>7588.3</v>
      </c>
    </row>
    <row r="220" spans="1:9">
      <c r="A220" s="136"/>
      <c r="B220" s="137"/>
      <c r="C220" s="117" t="s">
        <v>49</v>
      </c>
      <c r="D220" s="59" t="s">
        <v>16</v>
      </c>
      <c r="E220" s="28" t="s">
        <v>135</v>
      </c>
      <c r="F220" s="28" t="s">
        <v>135</v>
      </c>
      <c r="G220" s="11" t="s">
        <v>71</v>
      </c>
      <c r="H220" s="11"/>
      <c r="I220" s="205">
        <f>I221</f>
        <v>7588.3</v>
      </c>
    </row>
    <row r="221" spans="1:9">
      <c r="A221" s="136"/>
      <c r="B221" s="137"/>
      <c r="C221" s="118" t="s">
        <v>113</v>
      </c>
      <c r="D221" s="81" t="s">
        <v>16</v>
      </c>
      <c r="E221" s="42" t="s">
        <v>135</v>
      </c>
      <c r="F221" s="42" t="s">
        <v>135</v>
      </c>
      <c r="G221" s="41" t="s">
        <v>112</v>
      </c>
      <c r="H221" s="24"/>
      <c r="I221" s="206">
        <f>I222+I223+I224</f>
        <v>7588.3</v>
      </c>
    </row>
    <row r="222" spans="1:9" ht="60.75">
      <c r="A222" s="136"/>
      <c r="B222" s="137"/>
      <c r="C222" s="97" t="s">
        <v>251</v>
      </c>
      <c r="D222" s="65" t="s">
        <v>16</v>
      </c>
      <c r="E222" s="19" t="s">
        <v>135</v>
      </c>
      <c r="F222" s="19" t="s">
        <v>135</v>
      </c>
      <c r="G222" s="19" t="s">
        <v>112</v>
      </c>
      <c r="H222" s="19" t="s">
        <v>250</v>
      </c>
      <c r="I222" s="196">
        <f>5721+475.2</f>
        <v>6196.2</v>
      </c>
    </row>
    <row r="223" spans="1:9">
      <c r="A223" s="136"/>
      <c r="B223" s="137"/>
      <c r="C223" s="96" t="s">
        <v>233</v>
      </c>
      <c r="D223" s="65" t="s">
        <v>16</v>
      </c>
      <c r="E223" s="19" t="s">
        <v>135</v>
      </c>
      <c r="F223" s="19" t="s">
        <v>135</v>
      </c>
      <c r="G223" s="19" t="s">
        <v>112</v>
      </c>
      <c r="H223" s="19" t="s">
        <v>234</v>
      </c>
      <c r="I223" s="196">
        <f>1025.3+326.6-300+337.2</f>
        <v>1389.1000000000001</v>
      </c>
    </row>
    <row r="224" spans="1:9">
      <c r="A224" s="136"/>
      <c r="B224" s="137"/>
      <c r="C224" s="99" t="s">
        <v>253</v>
      </c>
      <c r="D224" s="66" t="s">
        <v>16</v>
      </c>
      <c r="E224" s="16" t="s">
        <v>135</v>
      </c>
      <c r="F224" s="16" t="s">
        <v>135</v>
      </c>
      <c r="G224" s="16" t="s">
        <v>112</v>
      </c>
      <c r="H224" s="16" t="s">
        <v>252</v>
      </c>
      <c r="I224" s="190">
        <v>3</v>
      </c>
    </row>
    <row r="225" spans="1:9">
      <c r="A225" s="136"/>
      <c r="B225" s="137"/>
      <c r="C225" s="150" t="s">
        <v>247</v>
      </c>
      <c r="D225" s="4" t="s">
        <v>16</v>
      </c>
      <c r="E225" s="40" t="s">
        <v>137</v>
      </c>
      <c r="F225" s="5"/>
      <c r="G225" s="5"/>
      <c r="H225" s="5"/>
      <c r="I225" s="204">
        <f>I226</f>
        <v>40</v>
      </c>
    </row>
    <row r="226" spans="1:9">
      <c r="A226" s="136"/>
      <c r="B226" s="137"/>
      <c r="C226" s="150" t="s">
        <v>248</v>
      </c>
      <c r="D226" s="4" t="s">
        <v>16</v>
      </c>
      <c r="E226" s="40" t="s">
        <v>137</v>
      </c>
      <c r="F226" s="40" t="s">
        <v>137</v>
      </c>
      <c r="G226" s="5"/>
      <c r="H226" s="5"/>
      <c r="I226" s="207">
        <f>I227</f>
        <v>40</v>
      </c>
    </row>
    <row r="227" spans="1:9" ht="81">
      <c r="A227" s="136"/>
      <c r="B227" s="137"/>
      <c r="C227" s="110" t="s">
        <v>243</v>
      </c>
      <c r="D227" s="59" t="s">
        <v>16</v>
      </c>
      <c r="E227" s="11" t="s">
        <v>137</v>
      </c>
      <c r="F227" s="11" t="s">
        <v>137</v>
      </c>
      <c r="G227" s="11" t="s">
        <v>244</v>
      </c>
      <c r="H227" s="11"/>
      <c r="I227" s="161">
        <f>I228</f>
        <v>40</v>
      </c>
    </row>
    <row r="228" spans="1:9" ht="40.5">
      <c r="A228" s="136"/>
      <c r="B228" s="137"/>
      <c r="C228" s="103" t="s">
        <v>242</v>
      </c>
      <c r="D228" s="59" t="s">
        <v>16</v>
      </c>
      <c r="E228" s="11" t="s">
        <v>137</v>
      </c>
      <c r="F228" s="11" t="s">
        <v>137</v>
      </c>
      <c r="G228" s="11" t="s">
        <v>245</v>
      </c>
      <c r="H228" s="11"/>
      <c r="I228" s="161">
        <f>I229</f>
        <v>40</v>
      </c>
    </row>
    <row r="229" spans="1:9">
      <c r="A229" s="136"/>
      <c r="B229" s="137"/>
      <c r="C229" s="105" t="s">
        <v>165</v>
      </c>
      <c r="D229" s="72" t="s">
        <v>16</v>
      </c>
      <c r="E229" s="14" t="s">
        <v>137</v>
      </c>
      <c r="F229" s="14" t="s">
        <v>137</v>
      </c>
      <c r="G229" s="14" t="s">
        <v>246</v>
      </c>
      <c r="H229" s="15"/>
      <c r="I229" s="171">
        <f>I230</f>
        <v>40</v>
      </c>
    </row>
    <row r="230" spans="1:9">
      <c r="A230" s="136"/>
      <c r="B230" s="137"/>
      <c r="C230" s="97" t="s">
        <v>233</v>
      </c>
      <c r="D230" s="62" t="s">
        <v>16</v>
      </c>
      <c r="E230" s="16" t="s">
        <v>137</v>
      </c>
      <c r="F230" s="16" t="s">
        <v>137</v>
      </c>
      <c r="G230" s="16" t="s">
        <v>246</v>
      </c>
      <c r="H230" s="16" t="s">
        <v>234</v>
      </c>
      <c r="I230" s="194">
        <v>40</v>
      </c>
    </row>
    <row r="231" spans="1:9">
      <c r="A231" s="136"/>
      <c r="B231" s="137"/>
      <c r="C231" s="103" t="s">
        <v>43</v>
      </c>
      <c r="D231" s="59" t="s">
        <v>16</v>
      </c>
      <c r="E231" s="22" t="s">
        <v>138</v>
      </c>
      <c r="F231" s="33"/>
      <c r="G231" s="33"/>
      <c r="H231" s="33"/>
      <c r="I231" s="182">
        <f>I232+I246</f>
        <v>12336.100000000002</v>
      </c>
    </row>
    <row r="232" spans="1:9">
      <c r="A232" s="136"/>
      <c r="B232" s="137"/>
      <c r="C232" s="105" t="s">
        <v>35</v>
      </c>
      <c r="D232" s="78" t="s">
        <v>16</v>
      </c>
      <c r="E232" s="22" t="s">
        <v>138</v>
      </c>
      <c r="F232" s="13" t="s">
        <v>126</v>
      </c>
      <c r="G232" s="22" t="s">
        <v>17</v>
      </c>
      <c r="H232" s="22" t="s">
        <v>17</v>
      </c>
      <c r="I232" s="183">
        <f>I233</f>
        <v>11934.900000000001</v>
      </c>
    </row>
    <row r="233" spans="1:9" ht="60.75">
      <c r="A233" s="136"/>
      <c r="B233" s="137"/>
      <c r="C233" s="92" t="s">
        <v>186</v>
      </c>
      <c r="D233" s="59" t="s">
        <v>16</v>
      </c>
      <c r="E233" s="28" t="s">
        <v>138</v>
      </c>
      <c r="F233" s="11" t="s">
        <v>126</v>
      </c>
      <c r="G233" s="11" t="s">
        <v>204</v>
      </c>
      <c r="H233" s="27" t="s">
        <v>17</v>
      </c>
      <c r="I233" s="187">
        <f>I234+I242</f>
        <v>11934.900000000001</v>
      </c>
    </row>
    <row r="234" spans="1:9" ht="60.75">
      <c r="A234" s="136"/>
      <c r="B234" s="137"/>
      <c r="C234" s="117" t="s">
        <v>190</v>
      </c>
      <c r="D234" s="59" t="s">
        <v>16</v>
      </c>
      <c r="E234" s="11" t="s">
        <v>138</v>
      </c>
      <c r="F234" s="11" t="s">
        <v>126</v>
      </c>
      <c r="G234" s="11" t="s">
        <v>205</v>
      </c>
      <c r="H234" s="32"/>
      <c r="I234" s="187">
        <f>I235</f>
        <v>11934.900000000001</v>
      </c>
    </row>
    <row r="235" spans="1:9">
      <c r="A235" s="136"/>
      <c r="B235" s="137"/>
      <c r="C235" s="117" t="s">
        <v>193</v>
      </c>
      <c r="D235" s="59" t="s">
        <v>16</v>
      </c>
      <c r="E235" s="11" t="s">
        <v>138</v>
      </c>
      <c r="F235" s="11" t="s">
        <v>126</v>
      </c>
      <c r="G235" s="11" t="s">
        <v>206</v>
      </c>
      <c r="H235" s="43"/>
      <c r="I235" s="208">
        <f>I236+I240</f>
        <v>11934.900000000001</v>
      </c>
    </row>
    <row r="236" spans="1:9">
      <c r="A236" s="136"/>
      <c r="B236" s="137"/>
      <c r="C236" s="118" t="s">
        <v>113</v>
      </c>
      <c r="D236" s="81" t="s">
        <v>16</v>
      </c>
      <c r="E236" s="42" t="s">
        <v>138</v>
      </c>
      <c r="F236" s="41" t="s">
        <v>126</v>
      </c>
      <c r="G236" s="41" t="s">
        <v>207</v>
      </c>
      <c r="H236" s="43"/>
      <c r="I236" s="208">
        <f>I237+I238+I239</f>
        <v>9882.1</v>
      </c>
    </row>
    <row r="237" spans="1:9" ht="60.75">
      <c r="A237" s="136"/>
      <c r="B237" s="137"/>
      <c r="C237" s="97" t="s">
        <v>251</v>
      </c>
      <c r="D237" s="65" t="s">
        <v>16</v>
      </c>
      <c r="E237" s="26" t="s">
        <v>138</v>
      </c>
      <c r="F237" s="26" t="s">
        <v>126</v>
      </c>
      <c r="G237" s="26" t="s">
        <v>207</v>
      </c>
      <c r="H237" s="26" t="s">
        <v>250</v>
      </c>
      <c r="I237" s="196">
        <f>7192.7+108.2+53</f>
        <v>7353.9</v>
      </c>
    </row>
    <row r="238" spans="1:9">
      <c r="A238" s="136"/>
      <c r="B238" s="137"/>
      <c r="C238" s="96" t="s">
        <v>233</v>
      </c>
      <c r="D238" s="64" t="s">
        <v>16</v>
      </c>
      <c r="E238" s="26" t="s">
        <v>138</v>
      </c>
      <c r="F238" s="26" t="s">
        <v>126</v>
      </c>
      <c r="G238" s="26" t="s">
        <v>207</v>
      </c>
      <c r="H238" s="26" t="s">
        <v>234</v>
      </c>
      <c r="I238" s="196">
        <f>1437.5+522.3+140+343.7+40</f>
        <v>2483.5</v>
      </c>
    </row>
    <row r="239" spans="1:9" ht="31.5" customHeight="1">
      <c r="A239" s="136"/>
      <c r="B239" s="137"/>
      <c r="C239" s="99" t="s">
        <v>253</v>
      </c>
      <c r="D239" s="62" t="s">
        <v>16</v>
      </c>
      <c r="E239" s="20" t="s">
        <v>138</v>
      </c>
      <c r="F239" s="20" t="s">
        <v>126</v>
      </c>
      <c r="G239" s="20" t="s">
        <v>207</v>
      </c>
      <c r="H239" s="20" t="s">
        <v>252</v>
      </c>
      <c r="I239" s="194">
        <f>34.7+10</f>
        <v>44.7</v>
      </c>
    </row>
    <row r="240" spans="1:9" ht="43.5" customHeight="1">
      <c r="A240" s="136"/>
      <c r="B240" s="137"/>
      <c r="C240" s="118" t="s">
        <v>224</v>
      </c>
      <c r="D240" s="81" t="s">
        <v>16</v>
      </c>
      <c r="E240" s="42" t="s">
        <v>138</v>
      </c>
      <c r="F240" s="41" t="s">
        <v>126</v>
      </c>
      <c r="G240" s="41" t="s">
        <v>208</v>
      </c>
      <c r="H240" s="43"/>
      <c r="I240" s="208">
        <f>I241</f>
        <v>2052.8000000000002</v>
      </c>
    </row>
    <row r="241" spans="1:9" ht="60" customHeight="1">
      <c r="A241" s="136"/>
      <c r="B241" s="137"/>
      <c r="C241" s="99" t="s">
        <v>251</v>
      </c>
      <c r="D241" s="66" t="s">
        <v>16</v>
      </c>
      <c r="E241" s="20" t="s">
        <v>138</v>
      </c>
      <c r="F241" s="20" t="s">
        <v>126</v>
      </c>
      <c r="G241" s="20" t="s">
        <v>208</v>
      </c>
      <c r="H241" s="20" t="s">
        <v>250</v>
      </c>
      <c r="I241" s="194">
        <f>1270+1270-243.6-243.6</f>
        <v>2052.8000000000002</v>
      </c>
    </row>
    <row r="242" spans="1:9" ht="64.5" customHeight="1">
      <c r="A242" s="136"/>
      <c r="B242" s="137"/>
      <c r="C242" s="117" t="s">
        <v>194</v>
      </c>
      <c r="D242" s="59" t="s">
        <v>16</v>
      </c>
      <c r="E242" s="11" t="s">
        <v>138</v>
      </c>
      <c r="F242" s="11" t="s">
        <v>126</v>
      </c>
      <c r="G242" s="11" t="s">
        <v>209</v>
      </c>
      <c r="H242" s="32"/>
      <c r="I242" s="187">
        <f>I243</f>
        <v>0</v>
      </c>
    </row>
    <row r="243" spans="1:9" ht="31.5" customHeight="1">
      <c r="A243" s="136"/>
      <c r="B243" s="137"/>
      <c r="C243" s="117" t="s">
        <v>195</v>
      </c>
      <c r="D243" s="59" t="s">
        <v>16</v>
      </c>
      <c r="E243" s="11" t="s">
        <v>138</v>
      </c>
      <c r="F243" s="11" t="s">
        <v>126</v>
      </c>
      <c r="G243" s="11" t="s">
        <v>210</v>
      </c>
      <c r="H243" s="43"/>
      <c r="I243" s="208">
        <f>I244</f>
        <v>0</v>
      </c>
    </row>
    <row r="244" spans="1:9" ht="31.5" customHeight="1">
      <c r="A244" s="136"/>
      <c r="B244" s="137"/>
      <c r="C244" s="118" t="s">
        <v>196</v>
      </c>
      <c r="D244" s="81" t="s">
        <v>16</v>
      </c>
      <c r="E244" s="42" t="s">
        <v>138</v>
      </c>
      <c r="F244" s="41" t="s">
        <v>126</v>
      </c>
      <c r="G244" s="41" t="s">
        <v>211</v>
      </c>
      <c r="H244" s="43"/>
      <c r="I244" s="208">
        <f>I245</f>
        <v>0</v>
      </c>
    </row>
    <row r="245" spans="1:9" ht="54.75" customHeight="1">
      <c r="A245" s="136"/>
      <c r="B245" s="137"/>
      <c r="C245" s="94" t="s">
        <v>233</v>
      </c>
      <c r="D245" s="62" t="s">
        <v>16</v>
      </c>
      <c r="E245" s="20" t="s">
        <v>138</v>
      </c>
      <c r="F245" s="20" t="s">
        <v>126</v>
      </c>
      <c r="G245" s="20" t="s">
        <v>211</v>
      </c>
      <c r="H245" s="20" t="s">
        <v>234</v>
      </c>
      <c r="I245" s="194">
        <f>100-100</f>
        <v>0</v>
      </c>
    </row>
    <row r="246" spans="1:9">
      <c r="A246" s="136"/>
      <c r="B246" s="137"/>
      <c r="C246" s="110" t="s">
        <v>53</v>
      </c>
      <c r="D246" s="69" t="s">
        <v>16</v>
      </c>
      <c r="E246" s="21" t="s">
        <v>138</v>
      </c>
      <c r="F246" s="3" t="s">
        <v>131</v>
      </c>
      <c r="G246" s="21" t="s">
        <v>17</v>
      </c>
      <c r="H246" s="21" t="s">
        <v>17</v>
      </c>
      <c r="I246" s="200">
        <f>I247</f>
        <v>401.2</v>
      </c>
    </row>
    <row r="247" spans="1:9" ht="60.75">
      <c r="A247" s="136"/>
      <c r="B247" s="137"/>
      <c r="C247" s="92" t="s">
        <v>186</v>
      </c>
      <c r="D247" s="59" t="s">
        <v>16</v>
      </c>
      <c r="E247" s="28" t="s">
        <v>138</v>
      </c>
      <c r="F247" s="11" t="s">
        <v>131</v>
      </c>
      <c r="G247" s="11" t="s">
        <v>204</v>
      </c>
      <c r="H247" s="28" t="s">
        <v>17</v>
      </c>
      <c r="I247" s="180">
        <f>I248</f>
        <v>401.2</v>
      </c>
    </row>
    <row r="248" spans="1:9" ht="60.75">
      <c r="A248" s="136"/>
      <c r="B248" s="137"/>
      <c r="C248" s="117" t="s">
        <v>190</v>
      </c>
      <c r="D248" s="59" t="s">
        <v>16</v>
      </c>
      <c r="E248" s="11" t="s">
        <v>138</v>
      </c>
      <c r="F248" s="11" t="s">
        <v>131</v>
      </c>
      <c r="G248" s="11" t="s">
        <v>205</v>
      </c>
      <c r="H248" s="29"/>
      <c r="I248" s="205">
        <f>I249</f>
        <v>401.2</v>
      </c>
    </row>
    <row r="249" spans="1:9" ht="30.75" customHeight="1">
      <c r="A249" s="136"/>
      <c r="B249" s="137"/>
      <c r="C249" s="117" t="s">
        <v>191</v>
      </c>
      <c r="D249" s="59" t="s">
        <v>16</v>
      </c>
      <c r="E249" s="11" t="s">
        <v>138</v>
      </c>
      <c r="F249" s="11" t="s">
        <v>131</v>
      </c>
      <c r="G249" s="11" t="s">
        <v>212</v>
      </c>
      <c r="H249" s="138"/>
      <c r="I249" s="209">
        <f>I250+I252</f>
        <v>401.2</v>
      </c>
    </row>
    <row r="250" spans="1:9" ht="33.75" customHeight="1">
      <c r="A250" s="136"/>
      <c r="B250" s="137"/>
      <c r="C250" s="93" t="s">
        <v>192</v>
      </c>
      <c r="D250" s="61" t="s">
        <v>16</v>
      </c>
      <c r="E250" s="14" t="s">
        <v>138</v>
      </c>
      <c r="F250" s="14" t="s">
        <v>131</v>
      </c>
      <c r="G250" s="14" t="s">
        <v>213</v>
      </c>
      <c r="H250" s="14"/>
      <c r="I250" s="171">
        <f>I251</f>
        <v>304</v>
      </c>
    </row>
    <row r="251" spans="1:9">
      <c r="A251" s="136"/>
      <c r="B251" s="137"/>
      <c r="C251" s="96" t="s">
        <v>233</v>
      </c>
      <c r="D251" s="65" t="s">
        <v>16</v>
      </c>
      <c r="E251" s="19" t="s">
        <v>138</v>
      </c>
      <c r="F251" s="19" t="s">
        <v>131</v>
      </c>
      <c r="G251" s="19" t="s">
        <v>213</v>
      </c>
      <c r="H251" s="19" t="s">
        <v>234</v>
      </c>
      <c r="I251" s="168">
        <f>265+39</f>
        <v>304</v>
      </c>
    </row>
    <row r="252" spans="1:9" ht="60.75">
      <c r="A252" s="136"/>
      <c r="B252" s="137"/>
      <c r="C252" s="144" t="s">
        <v>114</v>
      </c>
      <c r="D252" s="139" t="s">
        <v>16</v>
      </c>
      <c r="E252" s="140" t="s">
        <v>138</v>
      </c>
      <c r="F252" s="140" t="s">
        <v>131</v>
      </c>
      <c r="G252" s="140" t="s">
        <v>214</v>
      </c>
      <c r="H252" s="140"/>
      <c r="I252" s="210">
        <f>I253</f>
        <v>97.2</v>
      </c>
    </row>
    <row r="253" spans="1:9">
      <c r="A253" s="136"/>
      <c r="B253" s="137"/>
      <c r="C253" s="119" t="s">
        <v>255</v>
      </c>
      <c r="D253" s="142" t="s">
        <v>16</v>
      </c>
      <c r="E253" s="143" t="s">
        <v>138</v>
      </c>
      <c r="F253" s="143" t="s">
        <v>131</v>
      </c>
      <c r="G253" s="143" t="s">
        <v>214</v>
      </c>
      <c r="H253" s="143" t="s">
        <v>254</v>
      </c>
      <c r="I253" s="211">
        <v>97.2</v>
      </c>
    </row>
    <row r="254" spans="1:9">
      <c r="A254" s="136"/>
      <c r="B254" s="137"/>
      <c r="C254" s="92" t="s">
        <v>33</v>
      </c>
      <c r="D254" s="70" t="s">
        <v>16</v>
      </c>
      <c r="E254" s="28" t="s">
        <v>134</v>
      </c>
      <c r="F254" s="11"/>
      <c r="G254" s="5"/>
      <c r="H254" s="5"/>
      <c r="I254" s="212">
        <f>I255</f>
        <v>545.9</v>
      </c>
    </row>
    <row r="255" spans="1:9">
      <c r="A255" s="136"/>
      <c r="B255" s="137"/>
      <c r="C255" s="91" t="s">
        <v>34</v>
      </c>
      <c r="D255" s="82" t="s">
        <v>16</v>
      </c>
      <c r="E255" s="24" t="s">
        <v>134</v>
      </c>
      <c r="F255" s="24" t="s">
        <v>126</v>
      </c>
      <c r="G255" s="24"/>
      <c r="H255" s="30"/>
      <c r="I255" s="213">
        <f>I256</f>
        <v>545.9</v>
      </c>
    </row>
    <row r="256" spans="1:9">
      <c r="A256" s="136"/>
      <c r="B256" s="137"/>
      <c r="C256" s="92" t="s">
        <v>48</v>
      </c>
      <c r="D256" s="59" t="s">
        <v>16</v>
      </c>
      <c r="E256" s="11" t="s">
        <v>134</v>
      </c>
      <c r="F256" s="11" t="s">
        <v>126</v>
      </c>
      <c r="G256" s="11" t="s">
        <v>70</v>
      </c>
      <c r="H256" s="29"/>
      <c r="I256" s="214">
        <f>I257</f>
        <v>545.9</v>
      </c>
    </row>
    <row r="257" spans="1:9">
      <c r="A257" s="136"/>
      <c r="B257" s="137"/>
      <c r="C257" s="92" t="s">
        <v>49</v>
      </c>
      <c r="D257" s="59" t="s">
        <v>16</v>
      </c>
      <c r="E257" s="11" t="s">
        <v>134</v>
      </c>
      <c r="F257" s="11" t="s">
        <v>126</v>
      </c>
      <c r="G257" s="11" t="s">
        <v>71</v>
      </c>
      <c r="H257" s="11"/>
      <c r="I257" s="214">
        <f>I258</f>
        <v>545.9</v>
      </c>
    </row>
    <row r="258" spans="1:9">
      <c r="A258" s="136"/>
      <c r="B258" s="137"/>
      <c r="C258" s="93" t="s">
        <v>116</v>
      </c>
      <c r="D258" s="72" t="s">
        <v>16</v>
      </c>
      <c r="E258" s="14" t="s">
        <v>134</v>
      </c>
      <c r="F258" s="14" t="s">
        <v>126</v>
      </c>
      <c r="G258" s="14" t="s">
        <v>115</v>
      </c>
      <c r="H258" s="15"/>
      <c r="I258" s="215">
        <f>I259</f>
        <v>545.9</v>
      </c>
    </row>
    <row r="259" spans="1:9" ht="31.5" customHeight="1">
      <c r="A259" s="136"/>
      <c r="B259" s="137"/>
      <c r="C259" s="94" t="s">
        <v>257</v>
      </c>
      <c r="D259" s="62" t="s">
        <v>16</v>
      </c>
      <c r="E259" s="16" t="s">
        <v>134</v>
      </c>
      <c r="F259" s="16" t="s">
        <v>126</v>
      </c>
      <c r="G259" s="44" t="s">
        <v>115</v>
      </c>
      <c r="H259" s="16" t="s">
        <v>256</v>
      </c>
      <c r="I259" s="216">
        <v>545.9</v>
      </c>
    </row>
    <row r="260" spans="1:9">
      <c r="A260" s="136"/>
      <c r="B260" s="137"/>
      <c r="C260" s="120" t="s">
        <v>32</v>
      </c>
      <c r="D260" s="59" t="s">
        <v>16</v>
      </c>
      <c r="E260" s="25" t="s">
        <v>130</v>
      </c>
      <c r="F260" s="25"/>
      <c r="G260" s="25" t="s">
        <v>17</v>
      </c>
      <c r="H260" s="25" t="s">
        <v>17</v>
      </c>
      <c r="I260" s="217">
        <f>I261</f>
        <v>75</v>
      </c>
    </row>
    <row r="261" spans="1:9">
      <c r="A261" s="136"/>
      <c r="B261" s="137"/>
      <c r="C261" s="92" t="s">
        <v>44</v>
      </c>
      <c r="D261" s="59" t="s">
        <v>16</v>
      </c>
      <c r="E261" s="28" t="s">
        <v>130</v>
      </c>
      <c r="F261" s="11" t="s">
        <v>127</v>
      </c>
      <c r="G261" s="28" t="s">
        <v>17</v>
      </c>
      <c r="H261" s="28" t="s">
        <v>17</v>
      </c>
      <c r="I261" s="183">
        <f>I262</f>
        <v>75</v>
      </c>
    </row>
    <row r="262" spans="1:9" ht="60.75">
      <c r="A262" s="136"/>
      <c r="B262" s="137"/>
      <c r="C262" s="92" t="s">
        <v>186</v>
      </c>
      <c r="D262" s="59" t="s">
        <v>16</v>
      </c>
      <c r="E262" s="28" t="s">
        <v>130</v>
      </c>
      <c r="F262" s="11" t="s">
        <v>127</v>
      </c>
      <c r="G262" s="11" t="s">
        <v>204</v>
      </c>
      <c r="H262" s="28" t="s">
        <v>17</v>
      </c>
      <c r="I262" s="180">
        <f>I263</f>
        <v>75</v>
      </c>
    </row>
    <row r="263" spans="1:9" ht="60.75">
      <c r="A263" s="136"/>
      <c r="B263" s="137"/>
      <c r="C263" s="117" t="s">
        <v>187</v>
      </c>
      <c r="D263" s="59" t="s">
        <v>16</v>
      </c>
      <c r="E263" s="11" t="s">
        <v>130</v>
      </c>
      <c r="F263" s="11" t="s">
        <v>127</v>
      </c>
      <c r="G263" s="11" t="s">
        <v>215</v>
      </c>
      <c r="H263" s="29"/>
      <c r="I263" s="205">
        <f>I265</f>
        <v>75</v>
      </c>
    </row>
    <row r="264" spans="1:9">
      <c r="A264" s="136"/>
      <c r="B264" s="137"/>
      <c r="C264" s="117" t="s">
        <v>188</v>
      </c>
      <c r="D264" s="59" t="s">
        <v>16</v>
      </c>
      <c r="E264" s="11" t="s">
        <v>130</v>
      </c>
      <c r="F264" s="11" t="s">
        <v>127</v>
      </c>
      <c r="G264" s="11" t="s">
        <v>216</v>
      </c>
      <c r="H264" s="138"/>
      <c r="I264" s="209">
        <f>I265</f>
        <v>75</v>
      </c>
    </row>
    <row r="265" spans="1:9">
      <c r="A265" s="136"/>
      <c r="B265" s="137"/>
      <c r="C265" s="93" t="s">
        <v>189</v>
      </c>
      <c r="D265" s="61" t="s">
        <v>16</v>
      </c>
      <c r="E265" s="14" t="s">
        <v>130</v>
      </c>
      <c r="F265" s="14" t="s">
        <v>127</v>
      </c>
      <c r="G265" s="14" t="s">
        <v>217</v>
      </c>
      <c r="H265" s="14"/>
      <c r="I265" s="171">
        <f>I266</f>
        <v>75</v>
      </c>
    </row>
    <row r="266" spans="1:9" ht="21" thickBot="1">
      <c r="A266" s="136"/>
      <c r="B266" s="137"/>
      <c r="C266" s="96" t="s">
        <v>233</v>
      </c>
      <c r="D266" s="65" t="s">
        <v>16</v>
      </c>
      <c r="E266" s="19" t="s">
        <v>130</v>
      </c>
      <c r="F266" s="19" t="s">
        <v>127</v>
      </c>
      <c r="G266" s="19" t="s">
        <v>217</v>
      </c>
      <c r="H266" s="19" t="s">
        <v>234</v>
      </c>
      <c r="I266" s="168">
        <v>75</v>
      </c>
    </row>
    <row r="267" spans="1:9" ht="41.25" thickBot="1">
      <c r="A267" s="245" t="s">
        <v>36</v>
      </c>
      <c r="B267" s="246"/>
      <c r="C267" s="121" t="s">
        <v>57</v>
      </c>
      <c r="D267" s="83" t="s">
        <v>37</v>
      </c>
      <c r="E267" s="45"/>
      <c r="F267" s="46"/>
      <c r="G267" s="46"/>
      <c r="H267" s="46"/>
      <c r="I267" s="218">
        <f>I268</f>
        <v>411.7</v>
      </c>
    </row>
    <row r="268" spans="1:9" ht="20.25" customHeight="1">
      <c r="A268" s="247"/>
      <c r="B268" s="248"/>
      <c r="C268" s="90" t="s">
        <v>18</v>
      </c>
      <c r="D268" s="58" t="s">
        <v>37</v>
      </c>
      <c r="E268" s="4" t="s">
        <v>126</v>
      </c>
      <c r="F268" s="4"/>
      <c r="G268" s="4" t="s">
        <v>17</v>
      </c>
      <c r="H268" s="4" t="s">
        <v>17</v>
      </c>
      <c r="I268" s="219">
        <f>I269+I278</f>
        <v>411.7</v>
      </c>
    </row>
    <row r="269" spans="1:9" ht="60.75">
      <c r="A269" s="249"/>
      <c r="B269" s="250"/>
      <c r="C269" s="105" t="s">
        <v>38</v>
      </c>
      <c r="D269" s="59" t="s">
        <v>37</v>
      </c>
      <c r="E269" s="25" t="s">
        <v>126</v>
      </c>
      <c r="F269" s="14" t="s">
        <v>132</v>
      </c>
      <c r="G269" s="25"/>
      <c r="H269" s="25"/>
      <c r="I269" s="182">
        <f>I270+I274</f>
        <v>377.2</v>
      </c>
    </row>
    <row r="270" spans="1:9" ht="40.5">
      <c r="A270" s="249"/>
      <c r="B270" s="250"/>
      <c r="C270" s="103" t="s">
        <v>54</v>
      </c>
      <c r="D270" s="59" t="s">
        <v>37</v>
      </c>
      <c r="E270" s="11" t="s">
        <v>126</v>
      </c>
      <c r="F270" s="11" t="s">
        <v>132</v>
      </c>
      <c r="G270" s="11" t="s">
        <v>117</v>
      </c>
      <c r="H270" s="11"/>
      <c r="I270" s="185">
        <f>I271</f>
        <v>291</v>
      </c>
    </row>
    <row r="271" spans="1:9" ht="20.25" customHeight="1">
      <c r="A271" s="249"/>
      <c r="B271" s="250"/>
      <c r="C271" s="118" t="s">
        <v>159</v>
      </c>
      <c r="D271" s="71" t="s">
        <v>37</v>
      </c>
      <c r="E271" s="12" t="s">
        <v>126</v>
      </c>
      <c r="F271" s="12" t="s">
        <v>132</v>
      </c>
      <c r="G271" s="12" t="s">
        <v>118</v>
      </c>
      <c r="H271" s="12"/>
      <c r="I271" s="220">
        <f>SUM(I272:I273)</f>
        <v>291</v>
      </c>
    </row>
    <row r="272" spans="1:9" ht="43.5" customHeight="1">
      <c r="A272" s="249"/>
      <c r="B272" s="250"/>
      <c r="C272" s="122" t="s">
        <v>233</v>
      </c>
      <c r="D272" s="64" t="s">
        <v>37</v>
      </c>
      <c r="E272" s="19" t="s">
        <v>126</v>
      </c>
      <c r="F272" s="19" t="s">
        <v>132</v>
      </c>
      <c r="G272" s="19" t="s">
        <v>118</v>
      </c>
      <c r="H272" s="19" t="s">
        <v>234</v>
      </c>
      <c r="I272" s="221">
        <f>278.5-2</f>
        <v>276.5</v>
      </c>
    </row>
    <row r="273" spans="1:9" ht="44.45" customHeight="1">
      <c r="A273" s="249"/>
      <c r="B273" s="250"/>
      <c r="C273" s="99" t="s">
        <v>253</v>
      </c>
      <c r="D273" s="62" t="s">
        <v>37</v>
      </c>
      <c r="E273" s="16" t="s">
        <v>126</v>
      </c>
      <c r="F273" s="16" t="s">
        <v>132</v>
      </c>
      <c r="G273" s="16" t="s">
        <v>118</v>
      </c>
      <c r="H273" s="16" t="s">
        <v>252</v>
      </c>
      <c r="I273" s="190">
        <f>12.5+2</f>
        <v>14.5</v>
      </c>
    </row>
    <row r="274" spans="1:9" ht="20.45" customHeight="1">
      <c r="A274" s="249"/>
      <c r="B274" s="250"/>
      <c r="C274" s="103" t="s">
        <v>48</v>
      </c>
      <c r="D274" s="78" t="s">
        <v>37</v>
      </c>
      <c r="E274" s="11" t="s">
        <v>126</v>
      </c>
      <c r="F274" s="11" t="s">
        <v>132</v>
      </c>
      <c r="G274" s="11" t="s">
        <v>70</v>
      </c>
      <c r="H274" s="11"/>
      <c r="I274" s="184">
        <f>I275</f>
        <v>86.2</v>
      </c>
    </row>
    <row r="275" spans="1:9" ht="20.45" customHeight="1">
      <c r="A275" s="249"/>
      <c r="B275" s="250"/>
      <c r="C275" s="103" t="s">
        <v>52</v>
      </c>
      <c r="D275" s="78" t="s">
        <v>37</v>
      </c>
      <c r="E275" s="11" t="s">
        <v>126</v>
      </c>
      <c r="F275" s="11" t="s">
        <v>132</v>
      </c>
      <c r="G275" s="11" t="s">
        <v>71</v>
      </c>
      <c r="H275" s="11"/>
      <c r="I275" s="185">
        <f>I276</f>
        <v>86.2</v>
      </c>
    </row>
    <row r="276" spans="1:9" ht="60.75">
      <c r="A276" s="249"/>
      <c r="B276" s="250"/>
      <c r="C276" s="109" t="s">
        <v>120</v>
      </c>
      <c r="D276" s="61" t="s">
        <v>37</v>
      </c>
      <c r="E276" s="14" t="s">
        <v>126</v>
      </c>
      <c r="F276" s="14" t="s">
        <v>132</v>
      </c>
      <c r="G276" s="14" t="s">
        <v>119</v>
      </c>
      <c r="H276" s="14"/>
      <c r="I276" s="222">
        <f>I277</f>
        <v>86.2</v>
      </c>
    </row>
    <row r="277" spans="1:9" ht="21" customHeight="1">
      <c r="A277" s="249"/>
      <c r="B277" s="250"/>
      <c r="C277" s="99" t="s">
        <v>255</v>
      </c>
      <c r="D277" s="66" t="s">
        <v>37</v>
      </c>
      <c r="E277" s="16" t="s">
        <v>126</v>
      </c>
      <c r="F277" s="16" t="s">
        <v>132</v>
      </c>
      <c r="G277" s="16" t="s">
        <v>119</v>
      </c>
      <c r="H277" s="16" t="s">
        <v>254</v>
      </c>
      <c r="I277" s="190">
        <v>86.2</v>
      </c>
    </row>
    <row r="278" spans="1:9" ht="21" customHeight="1">
      <c r="A278" s="249"/>
      <c r="B278" s="250"/>
      <c r="C278" s="103" t="s">
        <v>21</v>
      </c>
      <c r="D278" s="59" t="s">
        <v>37</v>
      </c>
      <c r="E278" s="28" t="s">
        <v>126</v>
      </c>
      <c r="F278" s="11" t="s">
        <v>128</v>
      </c>
      <c r="G278" s="29"/>
      <c r="H278" s="29"/>
      <c r="I278" s="178">
        <f>I279</f>
        <v>34.5</v>
      </c>
    </row>
    <row r="279" spans="1:9" ht="40.5">
      <c r="A279" s="249"/>
      <c r="B279" s="250"/>
      <c r="C279" s="130" t="s">
        <v>172</v>
      </c>
      <c r="D279" s="131" t="s">
        <v>37</v>
      </c>
      <c r="E279" s="87" t="s">
        <v>126</v>
      </c>
      <c r="F279" s="87" t="s">
        <v>128</v>
      </c>
      <c r="G279" s="87" t="s">
        <v>173</v>
      </c>
      <c r="H279" s="132"/>
      <c r="I279" s="223">
        <f>I280</f>
        <v>34.5</v>
      </c>
    </row>
    <row r="280" spans="1:9" ht="21" thickBot="1">
      <c r="A280" s="251"/>
      <c r="B280" s="252"/>
      <c r="C280" s="133" t="s">
        <v>257</v>
      </c>
      <c r="D280" s="123" t="s">
        <v>37</v>
      </c>
      <c r="E280" s="88" t="s">
        <v>126</v>
      </c>
      <c r="F280" s="88" t="s">
        <v>128</v>
      </c>
      <c r="G280" s="88" t="s">
        <v>173</v>
      </c>
      <c r="H280" s="88" t="s">
        <v>256</v>
      </c>
      <c r="I280" s="224">
        <v>34.5</v>
      </c>
    </row>
    <row r="281" spans="1:9" ht="36.75" customHeight="1" thickBot="1">
      <c r="A281" s="237"/>
      <c r="B281" s="238"/>
      <c r="C281" s="47" t="s">
        <v>39</v>
      </c>
      <c r="D281" s="84"/>
      <c r="E281" s="48"/>
      <c r="F281" s="49"/>
      <c r="G281" s="49"/>
      <c r="H281" s="50"/>
      <c r="I281" s="225">
        <f>I267+I18</f>
        <v>89950.6</v>
      </c>
    </row>
    <row r="283" spans="1:9">
      <c r="I283" s="226">
        <v>89950.6</v>
      </c>
    </row>
    <row r="284" spans="1:9">
      <c r="I284" s="2"/>
    </row>
  </sheetData>
  <autoFilter ref="A16:I281"/>
  <mergeCells count="18">
    <mergeCell ref="A281:B281"/>
    <mergeCell ref="C7:I7"/>
    <mergeCell ref="G8:I8"/>
    <mergeCell ref="D9:I9"/>
    <mergeCell ref="G10:I10"/>
    <mergeCell ref="C11:I11"/>
    <mergeCell ref="A12:I12"/>
    <mergeCell ref="A13:I13"/>
    <mergeCell ref="A17:B17"/>
    <mergeCell ref="A18:B18"/>
    <mergeCell ref="A267:B267"/>
    <mergeCell ref="A268:B280"/>
    <mergeCell ref="E6:I6"/>
    <mergeCell ref="H1:I1"/>
    <mergeCell ref="C2:I2"/>
    <mergeCell ref="G3:I3"/>
    <mergeCell ref="C4:I4"/>
    <mergeCell ref="C5:I5"/>
  </mergeCells>
  <printOptions horizontalCentered="1"/>
  <pageMargins left="0.78740157480314965" right="0.39370078740157483" top="0.39370078740157483" bottom="0.59055118110236227" header="0.31496062992125984" footer="0.31496062992125984"/>
  <pageSetup paperSize="9" scale="38" fitToHeight="5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XII</vt:lpstr>
      <vt:lpstr>XII!Заголовки_для_печати</vt:lpstr>
      <vt:lpstr>XII!Область_печати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2020-12-25T08:01:00Z</cp:lastPrinted>
  <dcterms:created xsi:type="dcterms:W3CDTF">2008-08-26T10:01:46Z</dcterms:created>
  <dcterms:modified xsi:type="dcterms:W3CDTF">2020-12-25T08:01:06Z</dcterms:modified>
</cp:coreProperties>
</file>