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45" yWindow="-15" windowWidth="17805" windowHeight="12150" activeTab="1"/>
  </bookViews>
  <sheets>
    <sheet name="Доходы" sheetId="88" r:id="rId1"/>
    <sheet name="Ведомственная" sheetId="89" r:id="rId2"/>
    <sheet name="По разделам" sheetId="90" r:id="rId3"/>
    <sheet name="Источники" sheetId="92" r:id="rId4"/>
    <sheet name="Лист1" sheetId="91" r:id="rId5"/>
  </sheets>
  <definedNames>
    <definedName name="_xlnm._FilterDatabase" localSheetId="1" hidden="1">Ведомственная!$A$13:$K$260</definedName>
    <definedName name="_xlnm.Print_Titles" localSheetId="1">Ведомственная!$A$13:$IV$14</definedName>
    <definedName name="_xlnm.Print_Area" localSheetId="1">Ведомственная!$A$1:$K$260</definedName>
    <definedName name="_xlnm.Print_Area" localSheetId="2">'По разделам'!$A$1:$F$46</definedName>
  </definedNames>
  <calcPr calcId="125725"/>
</workbook>
</file>

<file path=xl/calcChain.xml><?xml version="1.0" encoding="utf-8"?>
<calcChain xmlns="http://schemas.openxmlformats.org/spreadsheetml/2006/main">
  <c r="D16" i="92"/>
  <c r="D14"/>
  <c r="C14"/>
  <c r="C16"/>
  <c r="E18"/>
  <c r="C19" l="1"/>
  <c r="D19"/>
  <c r="E19" l="1"/>
  <c r="F45" i="90" l="1"/>
  <c r="F20"/>
  <c r="E28"/>
  <c r="F28" s="1"/>
  <c r="E44"/>
  <c r="F44" s="1"/>
  <c r="D44"/>
  <c r="D42"/>
  <c r="D41"/>
  <c r="D40"/>
  <c r="D37"/>
  <c r="D35"/>
  <c r="D30"/>
  <c r="D26"/>
  <c r="D24"/>
  <c r="D23"/>
  <c r="D22"/>
  <c r="D16"/>
  <c r="D46" l="1"/>
  <c r="J200" i="89"/>
  <c r="J20"/>
  <c r="J53"/>
  <c r="J185"/>
  <c r="J184" s="1"/>
  <c r="J183" s="1"/>
  <c r="J182" s="1"/>
  <c r="E34" i="90" s="1"/>
  <c r="F34" s="1"/>
  <c r="J261" i="89"/>
  <c r="J170"/>
  <c r="J206"/>
  <c r="J204"/>
  <c r="K259"/>
  <c r="K256"/>
  <c r="K252"/>
  <c r="K251"/>
  <c r="K245"/>
  <c r="K220"/>
  <c r="K214"/>
  <c r="K212"/>
  <c r="K205"/>
  <c r="K203"/>
  <c r="K194"/>
  <c r="K188"/>
  <c r="K179"/>
  <c r="K174"/>
  <c r="K172"/>
  <c r="K161"/>
  <c r="K150"/>
  <c r="K135"/>
  <c r="K130"/>
  <c r="K125"/>
  <c r="K123"/>
  <c r="K118"/>
  <c r="K112"/>
  <c r="K108"/>
  <c r="K106"/>
  <c r="K95"/>
  <c r="K89"/>
  <c r="K85"/>
  <c r="K81"/>
  <c r="K73"/>
  <c r="K67"/>
  <c r="K65"/>
  <c r="K62"/>
  <c r="K60"/>
  <c r="K56"/>
  <c r="K54"/>
  <c r="K49"/>
  <c r="K44"/>
  <c r="K39"/>
  <c r="K35"/>
  <c r="K29"/>
  <c r="K25"/>
  <c r="K23"/>
  <c r="I21"/>
  <c r="I20" s="1"/>
  <c r="K20" s="1"/>
  <c r="I22"/>
  <c r="J22"/>
  <c r="I26"/>
  <c r="J24"/>
  <c r="I27"/>
  <c r="K27" s="1"/>
  <c r="I28"/>
  <c r="J28"/>
  <c r="J31"/>
  <c r="J30" s="1"/>
  <c r="I32"/>
  <c r="I31" s="1"/>
  <c r="I30" s="1"/>
  <c r="I34"/>
  <c r="I33" s="1"/>
  <c r="J34"/>
  <c r="J33" s="1"/>
  <c r="I38"/>
  <c r="I37" s="1"/>
  <c r="I36" s="1"/>
  <c r="J38"/>
  <c r="J37" s="1"/>
  <c r="J36" s="1"/>
  <c r="I43"/>
  <c r="I42" s="1"/>
  <c r="I41" s="1"/>
  <c r="I40" s="1"/>
  <c r="J43"/>
  <c r="J42" s="1"/>
  <c r="I48"/>
  <c r="I47" s="1"/>
  <c r="I46" s="1"/>
  <c r="I45" s="1"/>
  <c r="J48"/>
  <c r="J47" s="1"/>
  <c r="J46" s="1"/>
  <c r="J45" s="1"/>
  <c r="I53"/>
  <c r="I55"/>
  <c r="J55"/>
  <c r="J57"/>
  <c r="I58"/>
  <c r="I57" s="1"/>
  <c r="I59"/>
  <c r="J59"/>
  <c r="J61"/>
  <c r="I63"/>
  <c r="I61" s="1"/>
  <c r="I64"/>
  <c r="J64"/>
  <c r="I66"/>
  <c r="J66"/>
  <c r="I74"/>
  <c r="I72" s="1"/>
  <c r="I71" s="1"/>
  <c r="I70" s="1"/>
  <c r="I69" s="1"/>
  <c r="I68" s="1"/>
  <c r="J72"/>
  <c r="J71" s="1"/>
  <c r="J70" s="1"/>
  <c r="J69" s="1"/>
  <c r="I80"/>
  <c r="I79" s="1"/>
  <c r="I78" s="1"/>
  <c r="J80"/>
  <c r="J79" s="1"/>
  <c r="J78" s="1"/>
  <c r="I84"/>
  <c r="I83" s="1"/>
  <c r="I82" s="1"/>
  <c r="J84"/>
  <c r="J83" s="1"/>
  <c r="J82" s="1"/>
  <c r="I88"/>
  <c r="I87" s="1"/>
  <c r="I86" s="1"/>
  <c r="J88"/>
  <c r="J87" s="1"/>
  <c r="J86" s="1"/>
  <c r="I94"/>
  <c r="I93" s="1"/>
  <c r="I92" s="1"/>
  <c r="J94"/>
  <c r="J93" s="1"/>
  <c r="J92" s="1"/>
  <c r="I100"/>
  <c r="I99" s="1"/>
  <c r="J99"/>
  <c r="J101"/>
  <c r="I102"/>
  <c r="K102" s="1"/>
  <c r="J103"/>
  <c r="I104"/>
  <c r="I103" s="1"/>
  <c r="I105"/>
  <c r="J105"/>
  <c r="I107"/>
  <c r="J107"/>
  <c r="I111"/>
  <c r="J111"/>
  <c r="I114"/>
  <c r="I113" s="1"/>
  <c r="I110" s="1"/>
  <c r="J114"/>
  <c r="J113" s="1"/>
  <c r="J110" s="1"/>
  <c r="I117"/>
  <c r="I116" s="1"/>
  <c r="I115" s="1"/>
  <c r="J117"/>
  <c r="J116" s="1"/>
  <c r="J115" s="1"/>
  <c r="J121"/>
  <c r="I122"/>
  <c r="I121" s="1"/>
  <c r="I124"/>
  <c r="J124"/>
  <c r="I128"/>
  <c r="I127" s="1"/>
  <c r="I126" s="1"/>
  <c r="J128"/>
  <c r="J127" s="1"/>
  <c r="J126" s="1"/>
  <c r="I129"/>
  <c r="J129"/>
  <c r="J134"/>
  <c r="J133" s="1"/>
  <c r="J132" s="1"/>
  <c r="I136"/>
  <c r="I134" s="1"/>
  <c r="I133" s="1"/>
  <c r="I132" s="1"/>
  <c r="J139"/>
  <c r="J138" s="1"/>
  <c r="J137" s="1"/>
  <c r="I140"/>
  <c r="I139" s="1"/>
  <c r="I138" s="1"/>
  <c r="I137" s="1"/>
  <c r="J145"/>
  <c r="I146"/>
  <c r="K146" s="1"/>
  <c r="J147"/>
  <c r="I148"/>
  <c r="K148" s="1"/>
  <c r="I149"/>
  <c r="J149"/>
  <c r="J154"/>
  <c r="J153" s="1"/>
  <c r="J152" s="1"/>
  <c r="J151" s="1"/>
  <c r="I155"/>
  <c r="I154" s="1"/>
  <c r="I153" s="1"/>
  <c r="I152" s="1"/>
  <c r="I151" s="1"/>
  <c r="I160"/>
  <c r="I159" s="1"/>
  <c r="I157" s="1"/>
  <c r="J160"/>
  <c r="J159" s="1"/>
  <c r="J164"/>
  <c r="I165"/>
  <c r="I164" s="1"/>
  <c r="J166"/>
  <c r="I167"/>
  <c r="I166" s="1"/>
  <c r="I170"/>
  <c r="K170" s="1"/>
  <c r="I171"/>
  <c r="K171" s="1"/>
  <c r="I173"/>
  <c r="J173"/>
  <c r="J175"/>
  <c r="I176"/>
  <c r="I175" s="1"/>
  <c r="I177"/>
  <c r="K177" s="1"/>
  <c r="I178"/>
  <c r="J178"/>
  <c r="J180"/>
  <c r="I181"/>
  <c r="I180" s="1"/>
  <c r="I186"/>
  <c r="K186" s="1"/>
  <c r="I187"/>
  <c r="I193"/>
  <c r="I192" s="1"/>
  <c r="I191" s="1"/>
  <c r="I190" s="1"/>
  <c r="I189" s="1"/>
  <c r="J193"/>
  <c r="J192" s="1"/>
  <c r="J191" s="1"/>
  <c r="J190" s="1"/>
  <c r="I201"/>
  <c r="K201" s="1"/>
  <c r="I202"/>
  <c r="K202" s="1"/>
  <c r="I204"/>
  <c r="I207"/>
  <c r="I206" s="1"/>
  <c r="J208"/>
  <c r="J199" s="1"/>
  <c r="I209"/>
  <c r="I208" s="1"/>
  <c r="I211"/>
  <c r="J211"/>
  <c r="I213"/>
  <c r="J213"/>
  <c r="J217"/>
  <c r="I218"/>
  <c r="I217" s="1"/>
  <c r="I219"/>
  <c r="J219"/>
  <c r="J225"/>
  <c r="J224" s="1"/>
  <c r="J223" s="1"/>
  <c r="J222" s="1"/>
  <c r="J221" s="1"/>
  <c r="E39" i="90" s="1"/>
  <c r="F39" s="1"/>
  <c r="I226" i="89"/>
  <c r="I225" s="1"/>
  <c r="I224" s="1"/>
  <c r="I223" s="1"/>
  <c r="I222" s="1"/>
  <c r="I221" s="1"/>
  <c r="J231"/>
  <c r="J230" s="1"/>
  <c r="J229" s="1"/>
  <c r="J228" s="1"/>
  <c r="I232"/>
  <c r="I231" s="1"/>
  <c r="I230" s="1"/>
  <c r="I229" s="1"/>
  <c r="I228" s="1"/>
  <c r="I227" s="1"/>
  <c r="J238"/>
  <c r="J236" s="1"/>
  <c r="J235" s="1"/>
  <c r="J234" s="1"/>
  <c r="I239"/>
  <c r="I238" s="1"/>
  <c r="I244"/>
  <c r="I243" s="1"/>
  <c r="I242" s="1"/>
  <c r="I241" s="1"/>
  <c r="I240" s="1"/>
  <c r="J244"/>
  <c r="J243" s="1"/>
  <c r="J242" s="1"/>
  <c r="J241" s="1"/>
  <c r="J240" s="1"/>
  <c r="I250"/>
  <c r="I249" s="1"/>
  <c r="J250"/>
  <c r="J249" s="1"/>
  <c r="I255"/>
  <c r="I254" s="1"/>
  <c r="I253" s="1"/>
  <c r="J255"/>
  <c r="J254" s="1"/>
  <c r="J253" s="1"/>
  <c r="I258"/>
  <c r="I257" s="1"/>
  <c r="J258"/>
  <c r="J257" s="1"/>
  <c r="F46" i="88"/>
  <c r="F45" s="1"/>
  <c r="F43" s="1"/>
  <c r="F25"/>
  <c r="F26"/>
  <c r="I145" i="89" l="1"/>
  <c r="K145" s="1"/>
  <c r="I101"/>
  <c r="I24"/>
  <c r="I120"/>
  <c r="I119" s="1"/>
  <c r="I147"/>
  <c r="I144" s="1"/>
  <c r="I143" s="1"/>
  <c r="I142" s="1"/>
  <c r="K164"/>
  <c r="I185"/>
  <c r="I184" s="1"/>
  <c r="I183" s="1"/>
  <c r="I182" s="1"/>
  <c r="K182" s="1"/>
  <c r="K21"/>
  <c r="K63"/>
  <c r="K74"/>
  <c r="K226"/>
  <c r="K26"/>
  <c r="K104"/>
  <c r="K114"/>
  <c r="K140"/>
  <c r="K155"/>
  <c r="K187"/>
  <c r="K209"/>
  <c r="K32"/>
  <c r="K136"/>
  <c r="K167"/>
  <c r="K176"/>
  <c r="K207"/>
  <c r="K218"/>
  <c r="K239"/>
  <c r="K58"/>
  <c r="K100"/>
  <c r="K122"/>
  <c r="K165"/>
  <c r="K181"/>
  <c r="K232"/>
  <c r="J227"/>
  <c r="K227" s="1"/>
  <c r="E41" i="90"/>
  <c r="K151" i="89"/>
  <c r="E32" i="90"/>
  <c r="F32" s="1"/>
  <c r="J68" i="89"/>
  <c r="K68" s="1"/>
  <c r="E23" i="90"/>
  <c r="J210" i="89"/>
  <c r="J198" s="1"/>
  <c r="J109"/>
  <c r="J233"/>
  <c r="E43" i="90"/>
  <c r="J189" i="89"/>
  <c r="K189" s="1"/>
  <c r="E36" i="90"/>
  <c r="K178" i="89"/>
  <c r="K126"/>
  <c r="K107"/>
  <c r="K101"/>
  <c r="K82"/>
  <c r="K64"/>
  <c r="K59"/>
  <c r="K55"/>
  <c r="K45"/>
  <c r="K30"/>
  <c r="K24"/>
  <c r="K33"/>
  <c r="K137"/>
  <c r="K129"/>
  <c r="K124"/>
  <c r="K115"/>
  <c r="K111"/>
  <c r="K105"/>
  <c r="K99"/>
  <c r="K86"/>
  <c r="K78"/>
  <c r="K66"/>
  <c r="K22"/>
  <c r="I163"/>
  <c r="I162" s="1"/>
  <c r="I109"/>
  <c r="J19"/>
  <c r="J18" s="1"/>
  <c r="J17" s="1"/>
  <c r="E18" i="90" s="1"/>
  <c r="F18" s="1"/>
  <c r="J52" i="89"/>
  <c r="J51" s="1"/>
  <c r="J50" s="1"/>
  <c r="E21" i="90" s="1"/>
  <c r="F21" s="1"/>
  <c r="K253" i="89"/>
  <c r="K240"/>
  <c r="K219"/>
  <c r="K180"/>
  <c r="J144"/>
  <c r="J143" s="1"/>
  <c r="J142" s="1"/>
  <c r="E31" i="90" s="1"/>
  <c r="I248" i="89"/>
  <c r="I247" s="1"/>
  <c r="I246" s="1"/>
  <c r="K257"/>
  <c r="K249"/>
  <c r="K211"/>
  <c r="K173"/>
  <c r="K159"/>
  <c r="K132"/>
  <c r="J163"/>
  <c r="K221"/>
  <c r="K217"/>
  <c r="K149"/>
  <c r="K121"/>
  <c r="K103"/>
  <c r="K28"/>
  <c r="K46"/>
  <c r="K110"/>
  <c r="K127"/>
  <c r="K134"/>
  <c r="K223"/>
  <c r="K242"/>
  <c r="K31"/>
  <c r="K133"/>
  <c r="K139"/>
  <c r="K231"/>
  <c r="K241"/>
  <c r="I210"/>
  <c r="K204"/>
  <c r="J169"/>
  <c r="J168" s="1"/>
  <c r="I77"/>
  <c r="I76" s="1"/>
  <c r="I75" s="1"/>
  <c r="K61"/>
  <c r="K57"/>
  <c r="K36"/>
  <c r="K34"/>
  <c r="K48"/>
  <c r="K87"/>
  <c r="K113"/>
  <c r="K191"/>
  <c r="K244"/>
  <c r="K43"/>
  <c r="K47"/>
  <c r="K160"/>
  <c r="K243"/>
  <c r="J98"/>
  <c r="J97" s="1"/>
  <c r="K175"/>
  <c r="K53"/>
  <c r="K92"/>
  <c r="K258"/>
  <c r="K255"/>
  <c r="K254"/>
  <c r="K250"/>
  <c r="K238"/>
  <c r="K230"/>
  <c r="K229"/>
  <c r="K228"/>
  <c r="K222"/>
  <c r="K225"/>
  <c r="K224"/>
  <c r="J216"/>
  <c r="K213"/>
  <c r="K206"/>
  <c r="K208"/>
  <c r="K190"/>
  <c r="K193"/>
  <c r="K192"/>
  <c r="K183"/>
  <c r="K185"/>
  <c r="K166"/>
  <c r="K154"/>
  <c r="K153"/>
  <c r="K152"/>
  <c r="K138"/>
  <c r="K128"/>
  <c r="K117"/>
  <c r="K116"/>
  <c r="K94"/>
  <c r="K93"/>
  <c r="K88"/>
  <c r="K83"/>
  <c r="K84"/>
  <c r="K79"/>
  <c r="K80"/>
  <c r="K71"/>
  <c r="K70"/>
  <c r="K69"/>
  <c r="K72"/>
  <c r="J41"/>
  <c r="K42"/>
  <c r="K38"/>
  <c r="K37"/>
  <c r="I237"/>
  <c r="I236"/>
  <c r="I235" s="1"/>
  <c r="I234" s="1"/>
  <c r="I233" s="1"/>
  <c r="J77"/>
  <c r="I98"/>
  <c r="I97" s="1"/>
  <c r="I52"/>
  <c r="I51" s="1"/>
  <c r="I50" s="1"/>
  <c r="I19"/>
  <c r="I18" s="1"/>
  <c r="I17" s="1"/>
  <c r="J237"/>
  <c r="I216"/>
  <c r="I215" s="1"/>
  <c r="I200"/>
  <c r="I199" s="1"/>
  <c r="I131"/>
  <c r="J131"/>
  <c r="E29" i="90" s="1"/>
  <c r="F29" s="1"/>
  <c r="J158" i="89"/>
  <c r="J157"/>
  <c r="K157" s="1"/>
  <c r="J248"/>
  <c r="E17" i="90" s="1"/>
  <c r="I169" i="89"/>
  <c r="I168" s="1"/>
  <c r="I156" s="1"/>
  <c r="J120"/>
  <c r="I158"/>
  <c r="G58" i="88"/>
  <c r="G57"/>
  <c r="G56"/>
  <c r="G54"/>
  <c r="G51"/>
  <c r="G50"/>
  <c r="G48"/>
  <c r="G47"/>
  <c r="G44"/>
  <c r="G42"/>
  <c r="G38"/>
  <c r="G37"/>
  <c r="G35"/>
  <c r="G34"/>
  <c r="G32"/>
  <c r="G31"/>
  <c r="G29"/>
  <c r="G28"/>
  <c r="G27"/>
  <c r="G26"/>
  <c r="G25"/>
  <c r="G24"/>
  <c r="G22"/>
  <c r="G21"/>
  <c r="G19"/>
  <c r="G17"/>
  <c r="F16"/>
  <c r="F18"/>
  <c r="F20"/>
  <c r="F23"/>
  <c r="F30"/>
  <c r="F33"/>
  <c r="F36"/>
  <c r="F41"/>
  <c r="F49"/>
  <c r="F53"/>
  <c r="F55"/>
  <c r="K184" i="89" l="1"/>
  <c r="K109"/>
  <c r="J96"/>
  <c r="K147"/>
  <c r="K233"/>
  <c r="K210"/>
  <c r="K237"/>
  <c r="E42" i="90"/>
  <c r="F42" s="1"/>
  <c r="F43"/>
  <c r="E22"/>
  <c r="F22" s="1"/>
  <c r="F23"/>
  <c r="E40"/>
  <c r="F40" s="1"/>
  <c r="F41"/>
  <c r="I141" i="89"/>
  <c r="F31" i="90"/>
  <c r="F17"/>
  <c r="F36"/>
  <c r="E35"/>
  <c r="F35" s="1"/>
  <c r="I96" i="89"/>
  <c r="I91" s="1"/>
  <c r="I90" s="1"/>
  <c r="I198"/>
  <c r="K131"/>
  <c r="K234"/>
  <c r="J162"/>
  <c r="K162" s="1"/>
  <c r="K163"/>
  <c r="K199"/>
  <c r="K235"/>
  <c r="K158"/>
  <c r="K200"/>
  <c r="K236"/>
  <c r="J247"/>
  <c r="K248"/>
  <c r="J215"/>
  <c r="K216"/>
  <c r="K168"/>
  <c r="K169"/>
  <c r="K144"/>
  <c r="J119"/>
  <c r="K120"/>
  <c r="K98"/>
  <c r="J76"/>
  <c r="E25" i="90" s="1"/>
  <c r="K77" i="89"/>
  <c r="K52"/>
  <c r="J40"/>
  <c r="E19" i="90" s="1"/>
  <c r="F19" s="1"/>
  <c r="K41" i="89"/>
  <c r="K19"/>
  <c r="I16"/>
  <c r="F52" i="88"/>
  <c r="F15"/>
  <c r="F40"/>
  <c r="K198" i="89" l="1"/>
  <c r="I197"/>
  <c r="I196" s="1"/>
  <c r="I195" s="1"/>
  <c r="I15" s="1"/>
  <c r="I260" s="1"/>
  <c r="E16" i="90"/>
  <c r="F16" s="1"/>
  <c r="E24"/>
  <c r="F24" s="1"/>
  <c r="F25"/>
  <c r="J16" i="89"/>
  <c r="K215"/>
  <c r="J197"/>
  <c r="J196" s="1"/>
  <c r="K40"/>
  <c r="J156"/>
  <c r="K119"/>
  <c r="J91"/>
  <c r="J246"/>
  <c r="K246" s="1"/>
  <c r="K247"/>
  <c r="K142"/>
  <c r="K143"/>
  <c r="K97"/>
  <c r="J75"/>
  <c r="K75" s="1"/>
  <c r="K76"/>
  <c r="K50"/>
  <c r="K51"/>
  <c r="K18"/>
  <c r="F39" i="88"/>
  <c r="K197" i="89" l="1"/>
  <c r="J141"/>
  <c r="E33" i="90"/>
  <c r="J195" i="89"/>
  <c r="K195" s="1"/>
  <c r="E38" i="90"/>
  <c r="J90" i="89"/>
  <c r="E27" i="90"/>
  <c r="K156" i="89"/>
  <c r="K96"/>
  <c r="K17"/>
  <c r="F14" i="88"/>
  <c r="J15" i="89" l="1"/>
  <c r="F27" i="90"/>
  <c r="E26"/>
  <c r="F33"/>
  <c r="E30"/>
  <c r="F30" s="1"/>
  <c r="F38"/>
  <c r="E37"/>
  <c r="F37" s="1"/>
  <c r="K141" i="89"/>
  <c r="K196"/>
  <c r="K91"/>
  <c r="K90"/>
  <c r="K16"/>
  <c r="E55" i="88"/>
  <c r="G55" s="1"/>
  <c r="E36"/>
  <c r="G36" s="1"/>
  <c r="E30"/>
  <c r="G30" s="1"/>
  <c r="E53"/>
  <c r="E49"/>
  <c r="G49" s="1"/>
  <c r="E46"/>
  <c r="E45" s="1"/>
  <c r="E43" s="1"/>
  <c r="E41"/>
  <c r="G41" s="1"/>
  <c r="E33"/>
  <c r="G33" s="1"/>
  <c r="E23"/>
  <c r="G23" s="1"/>
  <c r="E20"/>
  <c r="G20" s="1"/>
  <c r="E18"/>
  <c r="G18" s="1"/>
  <c r="E16"/>
  <c r="F26" i="90" l="1"/>
  <c r="E46"/>
  <c r="F46" s="1"/>
  <c r="J260" i="89"/>
  <c r="G46" i="88"/>
  <c r="E15"/>
  <c r="G15" s="1"/>
  <c r="G16"/>
  <c r="E52"/>
  <c r="G52" s="1"/>
  <c r="G53"/>
  <c r="G45"/>
  <c r="K15" i="89" l="1"/>
  <c r="E40" i="88"/>
  <c r="G43"/>
  <c r="K260" i="89" l="1"/>
  <c r="J262"/>
  <c r="E39" i="88"/>
  <c r="G40"/>
  <c r="G39" l="1"/>
  <c r="E14"/>
  <c r="G14" s="1"/>
</calcChain>
</file>

<file path=xl/sharedStrings.xml><?xml version="1.0" encoding="utf-8"?>
<sst xmlns="http://schemas.openxmlformats.org/spreadsheetml/2006/main" count="1514" uniqueCount="454">
  <si>
    <t>Налог на доходы физических лиц</t>
  </si>
  <si>
    <t>Земельный налог</t>
  </si>
  <si>
    <t>Налог на имущество физических лиц</t>
  </si>
  <si>
    <t>Всего доходов</t>
  </si>
  <si>
    <t>КБК</t>
  </si>
  <si>
    <t>1 00 00000 00 0000 000</t>
  </si>
  <si>
    <t>1 01 00000 00 0000 000</t>
  </si>
  <si>
    <t>Налоги на прибыль, доходы</t>
  </si>
  <si>
    <t>1 01 02000 01 0000 110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</si>
  <si>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</si>
  <si>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</si>
  <si>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</si>
  <si>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</si>
  <si>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Безвозмездные поступления</t>
  </si>
  <si>
    <t>2 00 00000 00 0000 000</t>
  </si>
  <si>
    <t>Наименование доходов</t>
  </si>
  <si>
    <t>1 11 05010 00 0000 120</t>
  </si>
  <si>
    <t>1 06 01000 00 0000 110</t>
  </si>
  <si>
    <t>1 06 06000 00 0000 110</t>
  </si>
  <si>
    <t xml:space="preserve"> </t>
  </si>
  <si>
    <t>1 06 00000 00 0000 000</t>
  </si>
  <si>
    <t>Налоговые и неналоговые доходы</t>
  </si>
  <si>
    <t>1 11 09000 00 0000 120</t>
  </si>
  <si>
    <t>1 14 00000 00 0000 000</t>
  </si>
  <si>
    <t>Доходы от продажи материальных и нематериальных активов</t>
  </si>
  <si>
    <t>2 02 00000 00 0000 000</t>
  </si>
  <si>
    <t>Безвозмездные поступления от других бюджетов бюджетной системы РФ</t>
  </si>
  <si>
    <t>1 08 00000 00 0000 000</t>
  </si>
  <si>
    <t>Государственная пошлина</t>
  </si>
  <si>
    <t>1 08 04000  01 0000 110</t>
  </si>
  <si>
    <t>Государственная пошлина за совершение нотариальных  действий (за исключением действий,  совершаемых консульскими учреждениями РФ)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</si>
  <si>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</si>
  <si>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1 14 06000 00 0000 430</t>
  </si>
  <si>
    <t>1 13 00000 00 0000 000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</si>
  <si>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 бюджетных и автономных учреждений, а также имущества государственных 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</si>
  <si>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</si>
  <si>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</si>
  <si>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 (работ)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</si>
  <si>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</si>
  <si>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</si>
  <si>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</si>
  <si>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</si>
  <si>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Иные межбюджетные трансферты</t>
  </si>
  <si>
    <t>на содержание автомобильных дорог общего пользования местного значения Кировского муниципального района Ленинградской области</t>
  </si>
  <si>
    <t xml:space="preserve">Доходы от продажи земельных участков, находящихся в государственной и муниципальной собственности </t>
  </si>
  <si>
    <t>муниципального образования</t>
  </si>
  <si>
    <t xml:space="preserve"> Назиевское городское поселение</t>
  </si>
  <si>
    <t>Кировского муниципального района</t>
  </si>
  <si>
    <t>Ленинградской области</t>
  </si>
  <si>
    <t>Межбюджетные трансферты, передаваемые бюджетам городских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</si>
  <si>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Субсидии бюджетам бюджетной системы РФ (межбюджетные субсидии)</t>
  </si>
  <si>
    <t>Прочие субсидии бюджетам городских  поселений, в том числе: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</si>
  <si>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из них:</t>
  </si>
  <si>
    <t>Субсидии бюджетам городских поселений на осуществление дорожной деятельности в отношении автомобильных дорог общего пользования , а также капитального ремонта и ремонта дворовых территорий многоквартирных домов , проездов к дворовым территориям многоквартирных домов населенных пунктов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</si>
  <si>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</si>
  <si>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2 02 10000 00 0000 150 </t>
  </si>
  <si>
    <t>2 02 20000 00 0000 150</t>
  </si>
  <si>
    <t>2 02 20216 13 0000 150</t>
  </si>
  <si>
    <t>2 02 29999 13 0000 150</t>
  </si>
  <si>
    <t>2 02 30000 00 0000 150</t>
  </si>
  <si>
    <t>2 02 35118 13 0000 150</t>
  </si>
  <si>
    <t>2 02 40000 00 0000 150</t>
  </si>
  <si>
    <t>2 02 40014 13 0000 150</t>
  </si>
  <si>
    <t>2 02 30024 13 0000 150</t>
  </si>
  <si>
    <t>Субвенции бюджетам городских  поселений на выполнение передаваемых полномочий субъектов РФ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</si>
  <si>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</si>
  <si>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</si>
  <si>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Прочие межбюджетные транферты, передаваемые бюджетам городских поселений, в том числе:</t>
  </si>
  <si>
    <t>2 02 49999 13 0000 150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</si>
  <si>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</si>
  <si>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</si>
  <si>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в рамках государственной программы Ленинградской области "Развитие культуры  в Ленинградской области"</t>
  </si>
  <si>
    <t>1 16 00000 00 0000 000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</si>
  <si>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</si>
  <si>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</si>
  <si>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Дотации бюджетам бюджетной системы Российской Федерации</t>
  </si>
  <si>
    <t>Субвенции бюджетам бюджетной системы РФ</t>
  </si>
  <si>
    <t>1 14 01000 00 0000 410</t>
  </si>
  <si>
    <t>Доходы от продажи квартир</t>
  </si>
  <si>
    <t>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поселений</t>
  </si>
  <si>
    <t>1 16 07000 00 0000 140</t>
  </si>
  <si>
    <t>1 13 02000 00 0000 130</t>
  </si>
  <si>
    <t>Доходы  от компенсации затрат государства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</si>
  <si>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</si>
  <si>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</si>
  <si>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 xml:space="preserve"> на цели поощрения муниципальных управленческих команд</t>
  </si>
  <si>
    <t xml:space="preserve"> на поддержку мер по обеспечению сбалансированности бюджетов поселений</t>
  </si>
  <si>
    <t>Приложение 1</t>
  </si>
  <si>
    <t>к решению cовета депутатов</t>
  </si>
  <si>
    <t>четвертого созыва</t>
  </si>
  <si>
    <t>Показатели исполнения доходов бюджета муниципального образования Назиевское городское поселение Кировского муниципального района Ленинградской области по кодам классификации доходов бюджетов за 2021 год</t>
  </si>
  <si>
    <t xml:space="preserve"> %                          исполнения</t>
  </si>
  <si>
    <t>Утверждено решением СД от 22.12.2021 № 47 на 2021 год (тыс. руб.)</t>
  </si>
  <si>
    <t>Исполнено за 2021 год (тыс. руб.)</t>
  </si>
  <si>
    <t>от "___" _________ 2022 г. № ___</t>
  </si>
  <si>
    <t>ИТОГО:</t>
  </si>
  <si>
    <t>300</t>
  </si>
  <si>
    <t>98 9 09 10040</t>
  </si>
  <si>
    <t>13</t>
  </si>
  <si>
    <t>01</t>
  </si>
  <si>
    <t>931</t>
  </si>
  <si>
    <t>Социальное обеспечение и иные выплаты населению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</si>
  <si>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</si>
  <si>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Другие общегосударственные вопросы</t>
  </si>
  <si>
    <t>500</t>
  </si>
  <si>
    <t>98 9 09 96090</t>
  </si>
  <si>
    <t>03</t>
  </si>
  <si>
    <t>Межбюджетные трансферты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</si>
  <si>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</si>
  <si>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98 9 09 00000</t>
  </si>
  <si>
    <t xml:space="preserve">Непрограммные расходы </t>
  </si>
  <si>
    <t>98 0 00 00000</t>
  </si>
  <si>
    <t>Непрограммные расходы органов местного самоуправления</t>
  </si>
  <si>
    <t>800</t>
  </si>
  <si>
    <t>67 3 09 00230</t>
  </si>
  <si>
    <t>Иные бюджетные ассигнования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</si>
  <si>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</si>
  <si>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</si>
  <si>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обеспечение функций органов местного самоуправления  </t>
  </si>
  <si>
    <t>67 3 09 00000</t>
  </si>
  <si>
    <t>Обеспечение деятельности представительных органов муниципальных образований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</si>
  <si>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</si>
  <si>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</si>
  <si>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Общегосударственные вопросы</t>
  </si>
  <si>
    <t>совет депутатов  Назиевского городского поселения Кировского муниципального района Ленинградской области</t>
  </si>
  <si>
    <t>2</t>
  </si>
  <si>
    <t>700</t>
  </si>
  <si>
    <t>98 9 09 10010</t>
  </si>
  <si>
    <t>003</t>
  </si>
  <si>
    <t>Обслуживание государственного (муниципального) долга</t>
  </si>
  <si>
    <t xml:space="preserve">Процентные платежи по муниципальному долгу </t>
  </si>
  <si>
    <t>Непрограммные расходы</t>
  </si>
  <si>
    <t>Обслуживание внутреннего государственного и муниципального долга</t>
  </si>
  <si>
    <t>Обслуживание государственного и муниципального долга</t>
  </si>
  <si>
    <t>7Н 2 01 12530</t>
  </si>
  <si>
    <t>02</t>
  </si>
  <si>
    <t>11</t>
  </si>
  <si>
    <t>Мероприятия по развитию массового спорта</t>
  </si>
  <si>
    <t>7Н 2 01 00000</t>
  </si>
  <si>
    <t>Основное мероприятие "Развитие массового спорта"</t>
  </si>
  <si>
    <t>7Н 2 00 00000</t>
  </si>
  <si>
    <t>Подпрограмма "Развитие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</si>
  <si>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</si>
  <si>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</si>
  <si>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Массовый спорт</t>
  </si>
  <si>
    <t>Физическая культура и спорт</t>
  </si>
  <si>
    <t>98 9 09 03080</t>
  </si>
  <si>
    <t>10</t>
  </si>
  <si>
    <t xml:space="preserve">Доплаты к пенсиям муниципальных служащих </t>
  </si>
  <si>
    <t>Пенсионное обеспечение</t>
  </si>
  <si>
    <t>Социальная политика</t>
  </si>
  <si>
    <t>7Н 1 02 12520</t>
  </si>
  <si>
    <t>04</t>
  </si>
  <si>
    <t>08</t>
  </si>
  <si>
    <t>Организация мероприятий в сфере культуры</t>
  </si>
  <si>
    <t>7Н 1 02 00000</t>
  </si>
  <si>
    <t>Основное мероприятие "Проведение мероприятий в сфере культуры"</t>
  </si>
  <si>
    <t>7Н 1 00 00000</t>
  </si>
  <si>
    <t>Подпрограмма "Развитие культуры в муниципальном образовании Назиевское городское поселение Кировского муниципального района Ленинградской области"</t>
  </si>
  <si>
    <t>Другие вопросы в области культуры, кинематографии</t>
  </si>
  <si>
    <t>7Н 3 01 S0350</t>
  </si>
  <si>
    <t>Капитальный ремонт объектов культуры городских поселений, муниципальных районов и городского округа Ленинградской области</t>
  </si>
  <si>
    <t>7Н 3 01 12540</t>
  </si>
  <si>
    <t>Проведение капитального ремонта здания МКУК КСЦ «Назия»</t>
  </si>
  <si>
    <t>7Н 3 01 00000</t>
  </si>
  <si>
    <t>Основное мероприятие "Капитальный ремонт объектов культуры и спорта "</t>
  </si>
  <si>
    <t>7Н 3 00 00000</t>
  </si>
  <si>
    <t>Подпрограмма "Капитальный ремонт объектов культуры и спорта в муниципальном образовании Назиевское городское поселение Кировского муниципального района Ленинградской области "</t>
  </si>
  <si>
    <t>7Н 1 03 S4840</t>
  </si>
  <si>
    <t>Поддержка развития общественной инфраструктуры муниципального значения</t>
  </si>
  <si>
    <t>7Н 1 03 12670</t>
  </si>
  <si>
    <t>Мероприятия по осуществлению экспертизы выполненных работ по ремонту</t>
  </si>
  <si>
    <t>7Н 1 03 00000</t>
  </si>
  <si>
    <t>Основное мероприятие "Развитие общественной инфраструктуры муниципального значения "</t>
  </si>
  <si>
    <t>100</t>
  </si>
  <si>
    <t>7Н 1 01 S0360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</si>
  <si>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</si>
  <si>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</si>
  <si>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7Н 1 01 95040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</si>
  <si>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</si>
  <si>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7Н 1 01 11780</t>
  </si>
  <si>
    <t>7Н 1 01 00240</t>
  </si>
  <si>
    <t xml:space="preserve">Расходы на обеспечение деятельности муниципальных казенных учреждений </t>
  </si>
  <si>
    <t>7Н 1 01 00000</t>
  </si>
  <si>
    <t>Основное мероприятие "Обеспечение деятельности МКУК КСЦ «Назия» "</t>
  </si>
  <si>
    <t>Культура</t>
  </si>
  <si>
    <t xml:space="preserve">Культура и кинематография </t>
  </si>
  <si>
    <t>2G 0 01 18130</t>
  </si>
  <si>
    <t>07</t>
  </si>
  <si>
    <t>Организация и осуществление мероприятий</t>
  </si>
  <si>
    <t>2G 0 01 00000</t>
  </si>
  <si>
    <t>Основное мероприятие "Мероприятия, направленные на формирование законопослушного поведения  участников дорожного движения"</t>
  </si>
  <si>
    <t>2G 0 00 00000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</si>
  <si>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</si>
  <si>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 xml:space="preserve">Молодежная политика </t>
  </si>
  <si>
    <t>Образование</t>
  </si>
  <si>
    <t>98 9 09 00240</t>
  </si>
  <si>
    <t>05</t>
  </si>
  <si>
    <t>Другие вопросы в области жилищно-коммунального хозяйства</t>
  </si>
  <si>
    <t>98 9 09 95040</t>
  </si>
  <si>
    <t>98 9 09 15360</t>
  </si>
  <si>
    <t>Организация сбора и вывоза бытовых отходов и мусора</t>
  </si>
  <si>
    <t>98 9 09 15350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</si>
  <si>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</si>
  <si>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98 9 09 15340</t>
  </si>
  <si>
    <t xml:space="preserve">Организация и содержание мест захоронения </t>
  </si>
  <si>
    <t>98 9 09 15310</t>
  </si>
  <si>
    <t xml:space="preserve">Расходы на уличное освещение </t>
  </si>
  <si>
    <t>2Л 0 01 S0550</t>
  </si>
  <si>
    <t>Приобретение коммунальной спецтехники и оборудования в лизинг (сублизинг)</t>
  </si>
  <si>
    <t>2Л 0 01 16400</t>
  </si>
  <si>
    <t>Приобретение коммунальной спецтехники и оборудования в лизинг</t>
  </si>
  <si>
    <t>2Л 0 01 00000</t>
  </si>
  <si>
    <t>Основное мероприятие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</si>
  <si>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2Л 0 00 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</si>
  <si>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</si>
  <si>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2N 1 01 16490</t>
  </si>
  <si>
    <t xml:space="preserve">Мероприятия по благоустройству дворовых территорий </t>
  </si>
  <si>
    <t>2N 1 01 00000</t>
  </si>
  <si>
    <t>Основное мероприятие "Благоустройство дворовых территорий "</t>
  </si>
  <si>
    <t>2N 1 00 00000</t>
  </si>
  <si>
    <t>Подпрограмма "Благоустройство дворовых территорий в МО Назиевское городское поселение"</t>
  </si>
  <si>
    <t>2N 0 00 00000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</si>
  <si>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</si>
  <si>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Благоустройство</t>
  </si>
  <si>
    <t>98 9 09 15500</t>
  </si>
  <si>
    <t xml:space="preserve">Мероприятия в области коммунального хозяйства </t>
  </si>
  <si>
    <t>Коммунальное хозяйство</t>
  </si>
  <si>
    <t>400</t>
  </si>
  <si>
    <t>98 9 09 82050</t>
  </si>
  <si>
    <t>Капитальные вложения в объекты государственной (муниципальной) собственности</t>
  </si>
  <si>
    <t>Мероприятия по технологическому присоединению энергопринимающих устройств</t>
  </si>
  <si>
    <t>98 9 09 15010</t>
  </si>
  <si>
    <t>Капитальный ремонт (ремонт) муниципального жилищного фонда</t>
  </si>
  <si>
    <t>98 9 09 15000</t>
  </si>
  <si>
    <t xml:space="preserve">Мероприятия в области жилищного хозяйства </t>
  </si>
  <si>
    <t>Жилищное хозяйство</t>
  </si>
  <si>
    <t>Жилищно-коммунальное хозяйство</t>
  </si>
  <si>
    <t>98 9 09 10350</t>
  </si>
  <si>
    <t>12</t>
  </si>
  <si>
    <t xml:space="preserve">Мероприятия по землеустройству и землепользованию </t>
  </si>
  <si>
    <t>24 0 01 06480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</si>
  <si>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</si>
  <si>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</si>
  <si>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</si>
  <si>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24 0 01 00000</t>
  </si>
  <si>
    <t>Основное мероприятие "Обеспечение информационной, консультационной, организационно-методической поддержки смалого и среднего бизнеса"</t>
  </si>
  <si>
    <t>24 0 00 00000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</si>
  <si>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</si>
  <si>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Другие вопросы в области национальной экономики</t>
  </si>
  <si>
    <t>98 9 09 14100</t>
  </si>
  <si>
    <t xml:space="preserve">Мероприятия, направленные на создание условий для обеспечения жителей поселения услугами связи </t>
  </si>
  <si>
    <t>Связь и информатика</t>
  </si>
  <si>
    <t>98 9 09 95010</t>
  </si>
  <si>
    <t>09</t>
  </si>
  <si>
    <t>Осуществление полномочий Кировского района на мероприятия по содержанию автомобильных дорог</t>
  </si>
  <si>
    <t>98 9 09 14190</t>
  </si>
  <si>
    <t xml:space="preserve">Содержание автомобильных дорог местного значения и искусственных сооружений на них </t>
  </si>
  <si>
    <t>2H 0 01 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</si>
  <si>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</si>
  <si>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2H 0 01 00000</t>
  </si>
  <si>
    <t>Основное мероприятие "Благоустройство территриии, ремонт дорог, организация досуга граждан административного центра"</t>
  </si>
  <si>
    <t>2H 0 00 00000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</si>
  <si>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</si>
  <si>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23 2 01 14830</t>
  </si>
  <si>
    <t>Приобретение сыпучих материалов для проведения ремонтных работ местного значения</t>
  </si>
  <si>
    <t>23 2 01 14340</t>
  </si>
  <si>
    <t>Ремонт тротуаров</t>
  </si>
  <si>
    <t>23 2 01 00000</t>
  </si>
  <si>
    <t>Основное мероприятие "Ремонт тротуаров в муниципальном образовании Назиевское городское поселение"</t>
  </si>
  <si>
    <t>23 2 00 00000</t>
  </si>
  <si>
    <t>Подпрограмма "Ремонт тротуаров в муниципальном образовании Назиевское городское поселение"</t>
  </si>
  <si>
    <t>23 1 01 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</si>
  <si>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</si>
  <si>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23 1 01 14310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</si>
  <si>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</si>
  <si>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S0140</t>
  </si>
  <si>
    <t>Мероприятия по капитальному ремонту и ремонту автомобильных дорог общего пользования местного значения</t>
  </si>
  <si>
    <t>23 1 01 14830</t>
  </si>
  <si>
    <t>23 1 01 14280</t>
  </si>
  <si>
    <t>Мероприятия по ремонту  дорог местного значения и искусственных сооружений на них</t>
  </si>
  <si>
    <t>23 1 01 00000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</si>
  <si>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</si>
  <si>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23 1 00 00000</t>
  </si>
  <si>
    <t>Подпрограмма "Развитие сети автомобильных дорог местного значения в муниципальном образовании Назиевское городское поселение"</t>
  </si>
  <si>
    <t>23 0 00 00000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</si>
  <si>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</si>
  <si>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22 0 01 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</si>
  <si>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</si>
  <si>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22 0 01 00000</t>
  </si>
  <si>
    <t>Основное мероприятие "Поддержка проектов инициатив граждан"</t>
  </si>
  <si>
    <t>22 0 00 00000</t>
  </si>
  <si>
    <t>Ленинградской области"</t>
  </si>
  <si>
    <t>Дорожное хозяйство (дорожные фонды)</t>
  </si>
  <si>
    <t>Национальная экономика</t>
  </si>
  <si>
    <t>86 0 01 13580</t>
  </si>
  <si>
    <t>86 0 01 00000</t>
  </si>
  <si>
    <t>Основное мероприятие "Мероприятия направленные на информирование населения по вопросам противодействия терроризму"</t>
  </si>
  <si>
    <t>86 0 00 00000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</si>
  <si>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</si>
  <si>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2F 2 01 96100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</si>
  <si>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</si>
  <si>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2F 2 01 00000</t>
  </si>
  <si>
    <t>Основное мероприятие "Защита населения от чрезвычайных ситуаций"</t>
  </si>
  <si>
    <t>2F 2 00 00000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</si>
  <si>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</si>
  <si>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2F 1 01 13680</t>
  </si>
  <si>
    <t>Организация и осуществление мероприятий по содержанию пожарных водоемов</t>
  </si>
  <si>
    <t>2F 1 01 00000</t>
  </si>
  <si>
    <t>Основное мероприятие "Обеспечение пожарной безопасности"</t>
  </si>
  <si>
    <t>2F 1 00 00000</t>
  </si>
  <si>
    <t>Подпрограмма "Пожарная безопасность МО Назиеское городское поселение"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</si>
  <si>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</si>
  <si>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</si>
  <si>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</si>
  <si>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</si>
  <si>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98 9 09 51180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</si>
  <si>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</si>
  <si>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</si>
  <si>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</si>
  <si>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98 9 09 96030</t>
  </si>
  <si>
    <t xml:space="preserve">Осуществление части полномочий поселений по владению, пользованию и распоряжению имуществом </t>
  </si>
  <si>
    <t>98 9 09 10410</t>
  </si>
  <si>
    <t>Расходы на приобретение товаров, работ, услуг в целях обеспечения публикации муниципальных правовых актов</t>
  </si>
  <si>
    <t>98 9 09 10310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</si>
  <si>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</si>
  <si>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98 9 09 10220</t>
  </si>
  <si>
    <t>Публикация иной официальной информации в СМИ и информирование жителей о развитии муниципального образования</t>
  </si>
  <si>
    <t>98 9 09 10100</t>
  </si>
  <si>
    <t xml:space="preserve">Расчеты за услуги по начислению и сбору платы за найм </t>
  </si>
  <si>
    <t>98 9 09 10070</t>
  </si>
  <si>
    <t>Исполнение судебных актов Российской Федерации и мировых соглашений по возмещению вреда</t>
  </si>
  <si>
    <t>98 9 09 10030</t>
  </si>
  <si>
    <t xml:space="preserve">Премирование по постановлению администрации в связи с юбилеем и вне системы оплаты труда </t>
  </si>
  <si>
    <t>98 9 09 10050</t>
  </si>
  <si>
    <t xml:space="preserve">Резервный фонд администрации муниципального образования </t>
  </si>
  <si>
    <t>Резервные фонды</t>
  </si>
  <si>
    <t>98 9 09 96010</t>
  </si>
  <si>
    <t>06</t>
  </si>
  <si>
    <t xml:space="preserve">Осуществление части полномочий поселений по формированию, утверждению, исполнению  бюджета </t>
  </si>
  <si>
    <t>98 0 00 0 0000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</si>
  <si>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</si>
  <si>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98 9 09 96040</t>
  </si>
  <si>
    <t xml:space="preserve">Осуществление земельного контроля поселений за использованием земель на территориях поселений </t>
  </si>
  <si>
    <t>67 9 09 71340</t>
  </si>
  <si>
    <t>Осуществление отдельных государственных полномочий Ленинградской области в сфере административных правоотношений</t>
  </si>
  <si>
    <t>67 9 09 00000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</si>
  <si>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</si>
  <si>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67 5 09 00210</t>
  </si>
  <si>
    <t xml:space="preserve">Расходы на выплаты по оплате труда работников органов местного самоуправления </t>
  </si>
  <si>
    <t>67 5 09 00000</t>
  </si>
  <si>
    <t>Обеспечение деятельности Главы местной администрации</t>
  </si>
  <si>
    <t>67 4 09 55490</t>
  </si>
  <si>
    <t>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</si>
  <si>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67 4 09 00230</t>
  </si>
  <si>
    <t xml:space="preserve">Расходы на обеспечение функций органов местного самоуправления </t>
  </si>
  <si>
    <t>67 4 09 00220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</si>
  <si>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</si>
  <si>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>67 4 09 00210</t>
  </si>
  <si>
    <t>67 4 09 00000</t>
  </si>
  <si>
    <t>Обеспечение деятельности аппаратов органов местного самоуправления</t>
  </si>
  <si>
    <t>67 0 00 00000</t>
  </si>
  <si>
    <t>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</si>
  <si>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</si>
  <si>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</si>
  <si>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>1</t>
  </si>
  <si>
    <t>9</t>
  </si>
  <si>
    <t>8</t>
  </si>
  <si>
    <t>7</t>
  </si>
  <si>
    <t>6</t>
  </si>
  <si>
    <t>5</t>
  </si>
  <si>
    <t>4</t>
  </si>
  <si>
    <t>3</t>
  </si>
  <si>
    <t>ВР</t>
  </si>
  <si>
    <t>ЦСР</t>
  </si>
  <si>
    <t>ПР</t>
  </si>
  <si>
    <t>Рз</t>
  </si>
  <si>
    <t>Г</t>
  </si>
  <si>
    <t>Наименование</t>
  </si>
  <si>
    <t>№ п/п</t>
  </si>
  <si>
    <t xml:space="preserve">Кировского муниципального  района </t>
  </si>
  <si>
    <t>Назиевское городское поселение</t>
  </si>
  <si>
    <t>Показатели исполнения расходов бюджета муниципального образования Назиевское городское поселение Кировского муниципального района Ленинградской области за 2021 год по ведомственной структуре расходов бюджета</t>
  </si>
  <si>
    <t>% исполнения утвержденного плана</t>
  </si>
  <si>
    <t xml:space="preserve">муниципального образования </t>
  </si>
  <si>
    <t xml:space="preserve"> Кировского муниципального района </t>
  </si>
  <si>
    <t xml:space="preserve">Распределение бюджетных ассигнований </t>
  </si>
  <si>
    <t>Назиевского городского поселения</t>
  </si>
  <si>
    <t xml:space="preserve">по разделам и подразделам классификации расходов  бюджетов </t>
  </si>
  <si>
    <t>на 2021 год и на плановый период 2022 и 2023 годов</t>
  </si>
  <si>
    <t>Наименование раздела и подраздела</t>
  </si>
  <si>
    <t>Код раздела</t>
  </si>
  <si>
    <t>Код подраздела</t>
  </si>
  <si>
    <t>0100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</si>
  <si>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</si>
  <si>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</si>
  <si>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</si>
  <si>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</si>
  <si>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надзора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</si>
  <si>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</si>
  <si>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</si>
  <si>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</si>
  <si>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</si>
  <si>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</si>
  <si>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</si>
  <si>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</si>
  <si>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</si>
  <si>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</si>
  <si>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0410</t>
  </si>
  <si>
    <t>0412</t>
  </si>
  <si>
    <t>0500</t>
  </si>
  <si>
    <t>0501</t>
  </si>
  <si>
    <t>0502</t>
  </si>
  <si>
    <t>0503</t>
  </si>
  <si>
    <t>0505</t>
  </si>
  <si>
    <t>0700</t>
  </si>
  <si>
    <t>0707</t>
  </si>
  <si>
    <t xml:space="preserve">Культура, кинематография 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</si>
  <si>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</si>
  <si>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</si>
  <si>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</si>
  <si>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</si>
  <si>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</si>
  <si>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1000</t>
  </si>
  <si>
    <t>1001</t>
  </si>
  <si>
    <t>1100</t>
  </si>
  <si>
    <t>Массовый  спорт</t>
  </si>
  <si>
    <t>1102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</si>
  <si>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</si>
  <si>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</si>
  <si>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</si>
  <si>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</si>
  <si>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>Приложение 3</t>
  </si>
  <si>
    <t>от "    "               2022г № ____</t>
  </si>
  <si>
    <t>Приложение 4</t>
  </si>
  <si>
    <t>Код</t>
  </si>
  <si>
    <t>% исполнения</t>
  </si>
  <si>
    <t>000 01 02 00 00 00 0000 000</t>
  </si>
  <si>
    <t>000 01 00 00 00 00 0000 000</t>
  </si>
  <si>
    <t>Всего источников внутреннего финансирования дефицита бюджета</t>
  </si>
  <si>
    <t>Источники финансирования дефицита бюджета муниципального образования Назиевское городское поселение Кировского муниципального района Ленинградской области за 2021 год</t>
  </si>
  <si>
    <t xml:space="preserve">от "    "         2022 г. № </t>
  </si>
  <si>
    <t>Кредиты кредитных организаций в валюте Российской Федерации</t>
  </si>
  <si>
    <t>000 01 02 00 00 13 0000 000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</si>
  <si>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</si>
  <si>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</si>
  <si>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Кредиты кредитных организаций в валюте Российской Федерации, полученные бюджетами  городских поселений </t>
  </si>
  <si>
    <t>000 01 03 01 00 13 0011 000</t>
  </si>
  <si>
    <t>Бюджетные кредиты от бюджета муниципального района Ленинградской области в валюте Российской Федерации для покрытия временных кассовых разрывов, возникающих при исполнении бюджетов городских поселений</t>
  </si>
  <si>
    <t>000 01 05 02 01 13 0000 000</t>
  </si>
  <si>
    <t>Изменение остатков средств на счетах по учету средств бюджета городского поселения</t>
  </si>
  <si>
    <t>Приложение 2</t>
  </si>
  <si>
    <t xml:space="preserve"> к решению совета депутатов</t>
  </si>
  <si>
    <t xml:space="preserve">от "   "             2022г №           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</si>
</sst>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%"/>
    <numFmt numFmtId="167" formatCode="#,##0.00&quot;р.&quot;"/>
    <numFmt numFmtId="168" formatCode="_-* #,##0.00_р_._-;\-* #,##0.00_р_._-;_-* &quot;-&quot;??_р_._-;_-@_-"/>
  </numFmts>
  <fonts count="4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6"/>
      <color theme="1"/>
      <name val="Arial Cyr"/>
      <charset val="204"/>
    </font>
    <font>
      <b/>
      <sz val="16"/>
      <name val="Arial Cyr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b/>
      <i/>
      <sz val="16"/>
      <color theme="1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i/>
      <sz val="16"/>
      <name val="Arial Cyr"/>
      <family val="2"/>
      <charset val="204"/>
    </font>
    <font>
      <sz val="10"/>
      <name val="MS Sans Serif"/>
      <family val="2"/>
      <charset val="204"/>
    </font>
    <font>
      <b/>
      <sz val="16"/>
      <name val="Times New Roman Cyr"/>
      <family val="1"/>
      <charset val="204"/>
    </font>
    <font>
      <b/>
      <i/>
      <sz val="16"/>
      <color theme="1"/>
      <name val="Arial Cyr"/>
      <charset val="204"/>
    </font>
    <font>
      <i/>
      <sz val="14"/>
      <name val="Times New Roman Cyr"/>
      <charset val="204"/>
    </font>
    <font>
      <sz val="16"/>
      <color indexed="8"/>
      <name val="Arial"/>
      <family val="2"/>
      <charset val="204"/>
    </font>
    <font>
      <b/>
      <sz val="20"/>
      <name val="Times New Roman"/>
      <family val="1"/>
    </font>
    <font>
      <sz val="16"/>
      <name val="Times New Roman Cyr"/>
      <charset val="204"/>
    </font>
    <font>
      <sz val="16"/>
      <name val="Times New Roman"/>
      <family val="1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6"/>
      <color theme="1"/>
      <name val="Arial Cyr"/>
      <charset val="204"/>
    </font>
    <font>
      <i/>
      <sz val="14"/>
      <color theme="1"/>
      <name val="Times New Roman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46" fillId="0" borderId="92">
      <alignment horizontal="left" wrapText="1" indent="2"/>
    </xf>
    <xf numFmtId="168" fontId="1" fillId="0" borderId="0" applyFont="0" applyFill="0" applyBorder="0" applyAlignment="0" applyProtection="0"/>
  </cellStyleXfs>
  <cellXfs count="49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 applyFill="1"/>
    <xf numFmtId="0" fontId="5" fillId="2" borderId="1" xfId="0" applyFont="1" applyFill="1" applyBorder="1"/>
    <xf numFmtId="0" fontId="7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165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65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" fillId="2" borderId="0" xfId="0" applyFont="1" applyFill="1"/>
    <xf numFmtId="165" fontId="7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/>
    </xf>
    <xf numFmtId="166" fontId="3" fillId="0" borderId="1" xfId="2" applyNumberFormat="1" applyFont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5" fillId="2" borderId="1" xfId="2" applyNumberFormat="1" applyFont="1" applyFill="1" applyBorder="1" applyAlignment="1">
      <alignment horizontal="center"/>
    </xf>
    <xf numFmtId="166" fontId="8" fillId="2" borderId="1" xfId="2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3" fillId="2" borderId="1" xfId="2" applyNumberFormat="1" applyFont="1" applyFill="1" applyBorder="1" applyAlignment="1">
      <alignment horizontal="center"/>
    </xf>
    <xf numFmtId="166" fontId="7" fillId="0" borderId="1" xfId="2" applyNumberFormat="1" applyFont="1" applyBorder="1" applyAlignment="1">
      <alignment horizontal="center"/>
    </xf>
    <xf numFmtId="166" fontId="3" fillId="2" borderId="1" xfId="2" applyNumberFormat="1" applyFont="1" applyFill="1" applyBorder="1" applyAlignment="1">
      <alignment horizontal="center" wrapText="1"/>
    </xf>
    <xf numFmtId="166" fontId="5" fillId="0" borderId="1" xfId="2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3" fillId="0" borderId="0" xfId="0" applyFont="1" applyFill="1"/>
    <xf numFmtId="165" fontId="13" fillId="0" borderId="0" xfId="0" applyNumberFormat="1" applyFont="1" applyFill="1"/>
    <xf numFmtId="165" fontId="14" fillId="0" borderId="15" xfId="0" applyNumberFormat="1" applyFont="1" applyFill="1" applyBorder="1" applyAlignment="1">
      <alignment horizontal="right"/>
    </xf>
    <xf numFmtId="49" fontId="15" fillId="0" borderId="16" xfId="0" applyNumberFormat="1" applyFont="1" applyFill="1" applyBorder="1" applyAlignment="1">
      <alignment wrapText="1"/>
    </xf>
    <xf numFmtId="49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wrapText="1"/>
    </xf>
    <xf numFmtId="165" fontId="16" fillId="0" borderId="20" xfId="0" applyNumberFormat="1" applyFont="1" applyFill="1" applyBorder="1" applyAlignment="1">
      <alignment horizontal="right"/>
    </xf>
    <xf numFmtId="49" fontId="16" fillId="0" borderId="20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left" wrapText="1"/>
    </xf>
    <xf numFmtId="165" fontId="18" fillId="0" borderId="24" xfId="0" applyNumberFormat="1" applyFont="1" applyFill="1" applyBorder="1" applyAlignment="1">
      <alignment horizontal="right"/>
    </xf>
    <xf numFmtId="49" fontId="19" fillId="0" borderId="25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left" wrapText="1"/>
    </xf>
    <xf numFmtId="165" fontId="17" fillId="0" borderId="28" xfId="0" applyNumberFormat="1" applyFont="1" applyFill="1" applyBorder="1" applyAlignment="1">
      <alignment horizontal="right"/>
    </xf>
    <xf numFmtId="49" fontId="15" fillId="0" borderId="28" xfId="0" applyNumberFormat="1" applyFont="1" applyFill="1" applyBorder="1" applyAlignment="1">
      <alignment horizontal="center"/>
    </xf>
    <xf numFmtId="49" fontId="21" fillId="0" borderId="28" xfId="0" applyNumberFormat="1" applyFont="1" applyFill="1" applyBorder="1" applyAlignment="1">
      <alignment horizontal="center"/>
    </xf>
    <xf numFmtId="49" fontId="14" fillId="0" borderId="28" xfId="0" applyNumberFormat="1" applyFont="1" applyFill="1" applyBorder="1" applyAlignment="1">
      <alignment horizontal="center"/>
    </xf>
    <xf numFmtId="49" fontId="22" fillId="0" borderId="28" xfId="0" applyNumberFormat="1" applyFont="1" applyFill="1" applyBorder="1" applyAlignment="1">
      <alignment horizontal="left" wrapText="1"/>
    </xf>
    <xf numFmtId="165" fontId="13" fillId="0" borderId="30" xfId="0" applyNumberFormat="1" applyFont="1" applyFill="1" applyBorder="1" applyAlignment="1">
      <alignment horizontal="right"/>
    </xf>
    <xf numFmtId="49" fontId="15" fillId="0" borderId="30" xfId="0" applyNumberFormat="1" applyFont="1" applyFill="1" applyBorder="1" applyAlignment="1">
      <alignment horizontal="center"/>
    </xf>
    <xf numFmtId="49" fontId="13" fillId="0" borderId="30" xfId="0" applyNumberFormat="1" applyFont="1" applyFill="1" applyBorder="1" applyAlignment="1">
      <alignment horizontal="center"/>
    </xf>
    <xf numFmtId="49" fontId="13" fillId="0" borderId="30" xfId="0" applyNumberFormat="1" applyFont="1" applyFill="1" applyBorder="1" applyAlignment="1">
      <alignment horizontal="left" wrapText="1"/>
    </xf>
    <xf numFmtId="165" fontId="22" fillId="0" borderId="32" xfId="0" applyNumberFormat="1" applyFont="1" applyFill="1" applyBorder="1" applyAlignment="1">
      <alignment horizontal="right"/>
    </xf>
    <xf numFmtId="49" fontId="21" fillId="0" borderId="32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0" fontId="22" fillId="0" borderId="32" xfId="0" applyNumberFormat="1" applyFont="1" applyFill="1" applyBorder="1" applyAlignment="1">
      <alignment horizontal="left" wrapText="1"/>
    </xf>
    <xf numFmtId="165" fontId="22" fillId="0" borderId="28" xfId="0" applyNumberFormat="1" applyFont="1" applyFill="1" applyBorder="1" applyAlignment="1">
      <alignment horizontal="right"/>
    </xf>
    <xf numFmtId="49" fontId="22" fillId="0" borderId="28" xfId="0" applyNumberFormat="1" applyFont="1" applyFill="1" applyBorder="1" applyAlignment="1">
      <alignment horizontal="center"/>
    </xf>
    <xf numFmtId="165" fontId="13" fillId="0" borderId="34" xfId="0" applyNumberFormat="1" applyFont="1" applyFill="1" applyBorder="1" applyAlignment="1">
      <alignment horizontal="right"/>
    </xf>
    <xf numFmtId="49" fontId="15" fillId="0" borderId="34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left" wrapText="1"/>
    </xf>
    <xf numFmtId="165" fontId="22" fillId="0" borderId="36" xfId="0" applyNumberFormat="1" applyFont="1" applyFill="1" applyBorder="1" applyAlignment="1">
      <alignment horizontal="right"/>
    </xf>
    <xf numFmtId="49" fontId="21" fillId="0" borderId="36" xfId="0" applyNumberFormat="1" applyFont="1" applyFill="1" applyBorder="1" applyAlignment="1">
      <alignment horizontal="center"/>
    </xf>
    <xf numFmtId="49" fontId="22" fillId="0" borderId="36" xfId="0" applyNumberFormat="1" applyFont="1" applyFill="1" applyBorder="1" applyAlignment="1">
      <alignment horizontal="left" wrapText="1"/>
    </xf>
    <xf numFmtId="165" fontId="17" fillId="0" borderId="32" xfId="0" applyNumberFormat="1" applyFont="1" applyFill="1" applyBorder="1" applyAlignment="1">
      <alignment horizontal="right"/>
    </xf>
    <xf numFmtId="49" fontId="14" fillId="0" borderId="32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left" wrapText="1"/>
    </xf>
    <xf numFmtId="165" fontId="21" fillId="0" borderId="24" xfId="0" applyNumberFormat="1" applyFont="1" applyFill="1" applyBorder="1" applyAlignment="1">
      <alignment horizontal="right"/>
    </xf>
    <xf numFmtId="49" fontId="21" fillId="0" borderId="37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>
      <alignment horizontal="left" wrapText="1"/>
    </xf>
    <xf numFmtId="165" fontId="17" fillId="0" borderId="15" xfId="0" applyNumberFormat="1" applyFont="1" applyFill="1" applyBorder="1" applyAlignment="1">
      <alignment horizontal="right"/>
    </xf>
    <xf numFmtId="49" fontId="23" fillId="0" borderId="15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left" wrapText="1"/>
    </xf>
    <xf numFmtId="164" fontId="15" fillId="0" borderId="43" xfId="0" applyNumberFormat="1" applyFont="1" applyFill="1" applyBorder="1" applyAlignment="1">
      <alignment horizontal="right"/>
    </xf>
    <xf numFmtId="49" fontId="15" fillId="0" borderId="43" xfId="0" applyNumberFormat="1" applyFont="1" applyFill="1" applyBorder="1" applyAlignment="1">
      <alignment horizontal="center"/>
    </xf>
    <xf numFmtId="49" fontId="21" fillId="0" borderId="43" xfId="0" applyNumberFormat="1" applyFont="1" applyFill="1" applyBorder="1" applyAlignment="1">
      <alignment horizontal="center"/>
    </xf>
    <xf numFmtId="49" fontId="15" fillId="0" borderId="44" xfId="0" applyNumberFormat="1" applyFont="1" applyFill="1" applyBorder="1" applyAlignment="1">
      <alignment horizontal="left" wrapText="1"/>
    </xf>
    <xf numFmtId="49" fontId="25" fillId="0" borderId="45" xfId="3" applyNumberFormat="1" applyFont="1" applyFill="1" applyBorder="1" applyAlignment="1" applyProtection="1">
      <alignment vertical="center" wrapText="1"/>
    </xf>
    <xf numFmtId="49" fontId="25" fillId="0" borderId="46" xfId="3" applyNumberFormat="1" applyFont="1" applyFill="1" applyBorder="1" applyAlignment="1" applyProtection="1">
      <alignment vertical="center" wrapText="1"/>
    </xf>
    <xf numFmtId="164" fontId="21" fillId="0" borderId="32" xfId="0" applyNumberFormat="1" applyFont="1" applyFill="1" applyBorder="1" applyAlignment="1">
      <alignment horizontal="right"/>
    </xf>
    <xf numFmtId="49" fontId="15" fillId="0" borderId="32" xfId="0" applyNumberFormat="1" applyFont="1" applyFill="1" applyBorder="1" applyAlignment="1">
      <alignment horizontal="center"/>
    </xf>
    <xf numFmtId="49" fontId="21" fillId="0" borderId="47" xfId="0" applyNumberFormat="1" applyFont="1" applyFill="1" applyBorder="1" applyAlignment="1">
      <alignment horizontal="left" wrapText="1"/>
    </xf>
    <xf numFmtId="49" fontId="25" fillId="0" borderId="48" xfId="3" applyNumberFormat="1" applyFont="1" applyFill="1" applyBorder="1" applyAlignment="1" applyProtection="1">
      <alignment vertical="center" wrapText="1"/>
    </xf>
    <xf numFmtId="49" fontId="25" fillId="0" borderId="49" xfId="3" applyNumberFormat="1" applyFont="1" applyFill="1" applyBorder="1" applyAlignment="1" applyProtection="1">
      <alignment vertical="center" wrapText="1"/>
    </xf>
    <xf numFmtId="164" fontId="21" fillId="0" borderId="28" xfId="0" applyNumberFormat="1" applyFont="1" applyFill="1" applyBorder="1" applyAlignment="1">
      <alignment horizontal="right"/>
    </xf>
    <xf numFmtId="49" fontId="21" fillId="0" borderId="50" xfId="0" applyNumberFormat="1" applyFont="1" applyFill="1" applyBorder="1" applyAlignment="1">
      <alignment horizontal="left" wrapText="1"/>
    </xf>
    <xf numFmtId="49" fontId="15" fillId="0" borderId="37" xfId="0" applyNumberFormat="1" applyFont="1" applyFill="1" applyBorder="1" applyAlignment="1">
      <alignment horizontal="center"/>
    </xf>
    <xf numFmtId="49" fontId="14" fillId="0" borderId="37" xfId="0" applyNumberFormat="1" applyFont="1" applyFill="1" applyBorder="1" applyAlignment="1">
      <alignment horizontal="center"/>
    </xf>
    <xf numFmtId="49" fontId="21" fillId="0" borderId="51" xfId="0" applyNumberFormat="1" applyFont="1" applyFill="1" applyBorder="1" applyAlignment="1">
      <alignment horizontal="left" wrapText="1"/>
    </xf>
    <xf numFmtId="165" fontId="15" fillId="0" borderId="34" xfId="0" applyNumberFormat="1" applyFont="1" applyFill="1" applyBorder="1" applyAlignment="1">
      <alignment horizontal="right"/>
    </xf>
    <xf numFmtId="49" fontId="13" fillId="0" borderId="34" xfId="0" applyNumberFormat="1" applyFont="1" applyFill="1" applyBorder="1" applyAlignment="1">
      <alignment horizontal="center"/>
    </xf>
    <xf numFmtId="49" fontId="15" fillId="0" borderId="52" xfId="0" applyNumberFormat="1" applyFont="1" applyFill="1" applyBorder="1" applyAlignment="1">
      <alignment horizontal="left" wrapText="1"/>
    </xf>
    <xf numFmtId="165" fontId="21" fillId="0" borderId="32" xfId="0" applyNumberFormat="1" applyFont="1" applyFill="1" applyBorder="1" applyAlignment="1">
      <alignment horizontal="right"/>
    </xf>
    <xf numFmtId="164" fontId="14" fillId="0" borderId="36" xfId="0" applyNumberFormat="1" applyFont="1" applyFill="1" applyBorder="1" applyAlignment="1">
      <alignment horizontal="right"/>
    </xf>
    <xf numFmtId="49" fontId="15" fillId="0" borderId="36" xfId="0" applyNumberFormat="1" applyFont="1" applyFill="1" applyBorder="1" applyAlignment="1">
      <alignment horizontal="center"/>
    </xf>
    <xf numFmtId="167" fontId="21" fillId="0" borderId="50" xfId="0" applyNumberFormat="1" applyFont="1" applyFill="1" applyBorder="1" applyAlignment="1">
      <alignment horizontal="left" wrapText="1"/>
    </xf>
    <xf numFmtId="164" fontId="14" fillId="0" borderId="28" xfId="0" applyNumberFormat="1" applyFont="1" applyFill="1" applyBorder="1" applyAlignment="1">
      <alignment horizontal="right"/>
    </xf>
    <xf numFmtId="165" fontId="14" fillId="0" borderId="28" xfId="0" applyNumberFormat="1" applyFont="1" applyFill="1" applyBorder="1" applyAlignment="1">
      <alignment horizontal="right"/>
    </xf>
    <xf numFmtId="165" fontId="14" fillId="0" borderId="32" xfId="0" applyNumberFormat="1" applyFont="1" applyFill="1" applyBorder="1" applyAlignment="1">
      <alignment horizontal="right"/>
    </xf>
    <xf numFmtId="49" fontId="14" fillId="0" borderId="47" xfId="0" applyNumberFormat="1" applyFont="1" applyFill="1" applyBorder="1" applyAlignment="1">
      <alignment horizontal="left" wrapText="1"/>
    </xf>
    <xf numFmtId="164" fontId="15" fillId="0" borderId="30" xfId="0" applyNumberFormat="1" applyFont="1" applyFill="1" applyBorder="1" applyAlignment="1">
      <alignment horizontal="right"/>
    </xf>
    <xf numFmtId="0" fontId="15" fillId="0" borderId="30" xfId="0" applyNumberFormat="1" applyFont="1" applyFill="1" applyBorder="1" applyAlignment="1">
      <alignment horizontal="center"/>
    </xf>
    <xf numFmtId="49" fontId="15" fillId="0" borderId="53" xfId="0" applyNumberFormat="1" applyFont="1" applyFill="1" applyBorder="1" applyAlignment="1">
      <alignment horizontal="left" wrapText="1"/>
    </xf>
    <xf numFmtId="49" fontId="21" fillId="0" borderId="25" xfId="0" applyNumberFormat="1" applyFont="1" applyFill="1" applyBorder="1" applyAlignment="1">
      <alignment horizontal="center"/>
    </xf>
    <xf numFmtId="164" fontId="22" fillId="0" borderId="28" xfId="0" applyNumberFormat="1" applyFont="1" applyFill="1" applyBorder="1" applyAlignment="1">
      <alignment horizontal="right"/>
    </xf>
    <xf numFmtId="49" fontId="15" fillId="0" borderId="24" xfId="0" applyNumberFormat="1" applyFont="1" applyFill="1" applyBorder="1" applyAlignment="1">
      <alignment horizontal="center"/>
    </xf>
    <xf numFmtId="49" fontId="21" fillId="0" borderId="24" xfId="0" applyNumberFormat="1" applyFont="1" applyFill="1" applyBorder="1" applyAlignment="1">
      <alignment horizontal="center"/>
    </xf>
    <xf numFmtId="165" fontId="14" fillId="0" borderId="37" xfId="0" applyNumberFormat="1" applyFont="1" applyFill="1" applyBorder="1" applyAlignment="1">
      <alignment horizontal="right"/>
    </xf>
    <xf numFmtId="49" fontId="17" fillId="0" borderId="28" xfId="0" applyNumberFormat="1" applyFont="1" applyFill="1" applyBorder="1" applyAlignment="1">
      <alignment horizontal="center"/>
    </xf>
    <xf numFmtId="165" fontId="22" fillId="0" borderId="37" xfId="0" applyNumberFormat="1" applyFont="1" applyFill="1" applyBorder="1" applyAlignment="1">
      <alignment horizontal="right"/>
    </xf>
    <xf numFmtId="49" fontId="17" fillId="0" borderId="37" xfId="0" applyNumberFormat="1" applyFont="1" applyFill="1" applyBorder="1" applyAlignment="1">
      <alignment horizontal="center"/>
    </xf>
    <xf numFmtId="49" fontId="22" fillId="0" borderId="37" xfId="0" applyNumberFormat="1" applyFont="1" applyFill="1" applyBorder="1" applyAlignment="1">
      <alignment horizontal="center"/>
    </xf>
    <xf numFmtId="49" fontId="22" fillId="0" borderId="51" xfId="0" applyNumberFormat="1" applyFont="1" applyFill="1" applyBorder="1" applyAlignment="1">
      <alignment horizontal="left" wrapText="1"/>
    </xf>
    <xf numFmtId="165" fontId="17" fillId="0" borderId="36" xfId="0" applyNumberFormat="1" applyFont="1" applyFill="1" applyBorder="1" applyAlignment="1">
      <alignment horizontal="right"/>
    </xf>
    <xf numFmtId="49" fontId="13" fillId="0" borderId="36" xfId="0" applyNumberFormat="1" applyFont="1" applyFill="1" applyBorder="1" applyAlignment="1">
      <alignment horizontal="center"/>
    </xf>
    <xf numFmtId="49" fontId="22" fillId="0" borderId="36" xfId="0" applyNumberFormat="1" applyFont="1" applyFill="1" applyBorder="1" applyAlignment="1">
      <alignment horizontal="center"/>
    </xf>
    <xf numFmtId="49" fontId="17" fillId="0" borderId="36" xfId="0" applyNumberFormat="1" applyFont="1" applyFill="1" applyBorder="1" applyAlignment="1">
      <alignment horizontal="center"/>
    </xf>
    <xf numFmtId="0" fontId="21" fillId="0" borderId="55" xfId="0" applyNumberFormat="1" applyFont="1" applyFill="1" applyBorder="1" applyAlignment="1">
      <alignment horizontal="left" wrapText="1"/>
    </xf>
    <xf numFmtId="49" fontId="13" fillId="0" borderId="28" xfId="0" applyNumberFormat="1" applyFont="1" applyFill="1" applyBorder="1" applyAlignment="1">
      <alignment horizontal="center"/>
    </xf>
    <xf numFmtId="49" fontId="13" fillId="0" borderId="53" xfId="0" applyNumberFormat="1" applyFont="1" applyFill="1" applyBorder="1" applyAlignment="1">
      <alignment horizontal="left" wrapText="1"/>
    </xf>
    <xf numFmtId="49" fontId="13" fillId="0" borderId="32" xfId="0" applyNumberFormat="1" applyFont="1" applyFill="1" applyBorder="1" applyAlignment="1">
      <alignment horizontal="center"/>
    </xf>
    <xf numFmtId="49" fontId="22" fillId="0" borderId="56" xfId="0" applyNumberFormat="1" applyFont="1" applyFill="1" applyBorder="1" applyAlignment="1">
      <alignment horizontal="left" wrapText="1"/>
    </xf>
    <xf numFmtId="165" fontId="17" fillId="0" borderId="37" xfId="0" applyNumberFormat="1" applyFont="1" applyFill="1" applyBorder="1" applyAlignment="1">
      <alignment horizontal="right"/>
    </xf>
    <xf numFmtId="49" fontId="13" fillId="0" borderId="37" xfId="0" applyNumberFormat="1" applyFont="1" applyFill="1" applyBorder="1" applyAlignment="1">
      <alignment horizontal="center"/>
    </xf>
    <xf numFmtId="49" fontId="17" fillId="0" borderId="51" xfId="0" applyNumberFormat="1" applyFont="1" applyFill="1" applyBorder="1" applyAlignment="1">
      <alignment horizontal="left" wrapText="1"/>
    </xf>
    <xf numFmtId="49" fontId="13" fillId="0" borderId="52" xfId="0" applyNumberFormat="1" applyFont="1" applyFill="1" applyBorder="1" applyAlignment="1">
      <alignment horizontal="left" wrapText="1"/>
    </xf>
    <xf numFmtId="49" fontId="17" fillId="0" borderId="32" xfId="0" applyNumberFormat="1" applyFont="1" applyFill="1" applyBorder="1" applyAlignment="1">
      <alignment horizontal="center"/>
    </xf>
    <xf numFmtId="49" fontId="22" fillId="0" borderId="47" xfId="0" applyNumberFormat="1" applyFont="1" applyFill="1" applyBorder="1" applyAlignment="1">
      <alignment horizontal="left" wrapText="1"/>
    </xf>
    <xf numFmtId="49" fontId="22" fillId="0" borderId="50" xfId="0" applyNumberFormat="1" applyFont="1" applyFill="1" applyBorder="1" applyAlignment="1">
      <alignment horizontal="left" wrapText="1"/>
    </xf>
    <xf numFmtId="165" fontId="21" fillId="0" borderId="37" xfId="0" applyNumberFormat="1" applyFont="1" applyFill="1" applyBorder="1" applyAlignment="1">
      <alignment horizontal="right"/>
    </xf>
    <xf numFmtId="164" fontId="21" fillId="0" borderId="37" xfId="0" applyNumberFormat="1" applyFont="1" applyFill="1" applyBorder="1" applyAlignment="1">
      <alignment horizontal="right"/>
    </xf>
    <xf numFmtId="164" fontId="14" fillId="0" borderId="37" xfId="0" applyNumberFormat="1" applyFont="1" applyFill="1" applyBorder="1" applyAlignment="1">
      <alignment horizontal="right"/>
    </xf>
    <xf numFmtId="164" fontId="14" fillId="0" borderId="24" xfId="0" applyNumberFormat="1" applyFont="1" applyFill="1" applyBorder="1" applyAlignment="1">
      <alignment horizontal="right"/>
    </xf>
    <xf numFmtId="164" fontId="22" fillId="0" borderId="37" xfId="0" applyNumberFormat="1" applyFont="1" applyFill="1" applyBorder="1" applyAlignment="1">
      <alignment horizontal="right"/>
    </xf>
    <xf numFmtId="49" fontId="15" fillId="0" borderId="57" xfId="0" applyNumberFormat="1" applyFont="1" applyFill="1" applyBorder="1" applyAlignment="1">
      <alignment horizontal="left" wrapText="1"/>
    </xf>
    <xf numFmtId="165" fontId="19" fillId="0" borderId="30" xfId="0" applyNumberFormat="1" applyFont="1" applyFill="1" applyBorder="1" applyAlignment="1">
      <alignment horizontal="right"/>
    </xf>
    <xf numFmtId="49" fontId="19" fillId="0" borderId="30" xfId="0" applyNumberFormat="1" applyFont="1" applyFill="1" applyBorder="1" applyAlignment="1">
      <alignment horizontal="center"/>
    </xf>
    <xf numFmtId="49" fontId="19" fillId="0" borderId="53" xfId="0" applyNumberFormat="1" applyFont="1" applyFill="1" applyBorder="1" applyAlignment="1">
      <alignment horizontal="left" wrapText="1"/>
    </xf>
    <xf numFmtId="165" fontId="26" fillId="0" borderId="32" xfId="0" applyNumberFormat="1" applyFont="1" applyFill="1" applyBorder="1" applyAlignment="1">
      <alignment horizontal="right"/>
    </xf>
    <xf numFmtId="49" fontId="18" fillId="0" borderId="32" xfId="0" applyNumberFormat="1" applyFont="1" applyFill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0" fontId="20" fillId="0" borderId="47" xfId="0" applyNumberFormat="1" applyFont="1" applyFill="1" applyBorder="1" applyAlignment="1">
      <alignment horizontal="left" wrapText="1"/>
    </xf>
    <xf numFmtId="49" fontId="14" fillId="0" borderId="36" xfId="0" applyNumberFormat="1" applyFont="1" applyFill="1" applyBorder="1" applyAlignment="1">
      <alignment horizontal="center"/>
    </xf>
    <xf numFmtId="0" fontId="21" fillId="0" borderId="47" xfId="0" applyNumberFormat="1" applyFont="1" applyFill="1" applyBorder="1" applyAlignment="1">
      <alignment horizontal="left" wrapText="1"/>
    </xf>
    <xf numFmtId="165" fontId="22" fillId="0" borderId="34" xfId="0" applyNumberFormat="1" applyFont="1" applyFill="1" applyBorder="1" applyAlignment="1">
      <alignment horizontal="right"/>
    </xf>
    <xf numFmtId="49" fontId="22" fillId="0" borderId="34" xfId="0" applyNumberFormat="1" applyFont="1" applyFill="1" applyBorder="1" applyAlignment="1">
      <alignment horizontal="center"/>
    </xf>
    <xf numFmtId="0" fontId="22" fillId="0" borderId="52" xfId="0" applyNumberFormat="1" applyFont="1" applyFill="1" applyBorder="1" applyAlignment="1">
      <alignment horizontal="left" wrapText="1"/>
    </xf>
    <xf numFmtId="49" fontId="22" fillId="0" borderId="30" xfId="0" applyNumberFormat="1" applyFont="1" applyFill="1" applyBorder="1" applyAlignment="1">
      <alignment horizontal="center"/>
    </xf>
    <xf numFmtId="49" fontId="17" fillId="0" borderId="25" xfId="0" applyNumberFormat="1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/>
    </xf>
    <xf numFmtId="49" fontId="22" fillId="0" borderId="58" xfId="0" applyNumberFormat="1" applyFont="1" applyFill="1" applyBorder="1" applyAlignment="1">
      <alignment horizontal="left" wrapText="1"/>
    </xf>
    <xf numFmtId="49" fontId="13" fillId="0" borderId="51" xfId="0" applyNumberFormat="1" applyFont="1" applyFill="1" applyBorder="1" applyAlignment="1">
      <alignment horizontal="left" wrapText="1"/>
    </xf>
    <xf numFmtId="49" fontId="17" fillId="0" borderId="47" xfId="0" applyNumberFormat="1" applyFont="1" applyFill="1" applyBorder="1" applyAlignment="1">
      <alignment horizontal="left" wrapText="1"/>
    </xf>
    <xf numFmtId="165" fontId="13" fillId="0" borderId="43" xfId="0" applyNumberFormat="1" applyFont="1" applyFill="1" applyBorder="1" applyAlignment="1">
      <alignment horizontal="right"/>
    </xf>
    <xf numFmtId="49" fontId="13" fillId="0" borderId="43" xfId="0" applyNumberFormat="1" applyFont="1" applyFill="1" applyBorder="1" applyAlignment="1">
      <alignment horizontal="center"/>
    </xf>
    <xf numFmtId="167" fontId="22" fillId="0" borderId="50" xfId="0" applyNumberFormat="1" applyFont="1" applyFill="1" applyBorder="1" applyAlignment="1">
      <alignment horizontal="left" wrapText="1"/>
    </xf>
    <xf numFmtId="165" fontId="13" fillId="0" borderId="37" xfId="0" applyNumberFormat="1" applyFont="1" applyFill="1" applyBorder="1" applyAlignment="1">
      <alignment horizontal="right"/>
    </xf>
    <xf numFmtId="49" fontId="15" fillId="0" borderId="51" xfId="0" applyNumberFormat="1" applyFont="1" applyFill="1" applyBorder="1" applyAlignment="1">
      <alignment horizontal="left" wrapText="1"/>
    </xf>
    <xf numFmtId="0" fontId="13" fillId="0" borderId="59" xfId="0" applyNumberFormat="1" applyFont="1" applyFill="1" applyBorder="1" applyAlignment="1">
      <alignment horizontal="left" wrapText="1"/>
    </xf>
    <xf numFmtId="0" fontId="21" fillId="0" borderId="60" xfId="0" applyNumberFormat="1" applyFont="1" applyFill="1" applyBorder="1" applyAlignment="1">
      <alignment horizontal="left" wrapText="1"/>
    </xf>
    <xf numFmtId="165" fontId="17" fillId="0" borderId="25" xfId="0" applyNumberFormat="1" applyFont="1" applyFill="1" applyBorder="1" applyAlignment="1">
      <alignment horizontal="right"/>
    </xf>
    <xf numFmtId="49" fontId="13" fillId="0" borderId="25" xfId="0" applyNumberFormat="1" applyFont="1" applyFill="1" applyBorder="1" applyAlignment="1">
      <alignment horizontal="center"/>
    </xf>
    <xf numFmtId="49" fontId="22" fillId="0" borderId="55" xfId="0" applyNumberFormat="1" applyFont="1" applyFill="1" applyBorder="1" applyAlignment="1">
      <alignment horizontal="left" wrapText="1"/>
    </xf>
    <xf numFmtId="165" fontId="22" fillId="0" borderId="25" xfId="0" applyNumberFormat="1" applyFont="1" applyFill="1" applyBorder="1" applyAlignment="1">
      <alignment horizontal="right"/>
    </xf>
    <xf numFmtId="165" fontId="17" fillId="0" borderId="24" xfId="0" applyNumberFormat="1" applyFont="1" applyFill="1" applyBorder="1" applyAlignment="1">
      <alignment horizontal="right"/>
    </xf>
    <xf numFmtId="49" fontId="13" fillId="0" borderId="24" xfId="0" applyNumberFormat="1" applyFont="1" applyFill="1" applyBorder="1" applyAlignment="1">
      <alignment horizontal="center"/>
    </xf>
    <xf numFmtId="49" fontId="17" fillId="0" borderId="24" xfId="0" applyNumberFormat="1" applyFont="1" applyFill="1" applyBorder="1" applyAlignment="1">
      <alignment horizontal="center"/>
    </xf>
    <xf numFmtId="49" fontId="22" fillId="0" borderId="44" xfId="0" applyNumberFormat="1" applyFont="1" applyFill="1" applyBorder="1" applyAlignment="1">
      <alignment horizontal="left" wrapText="1"/>
    </xf>
    <xf numFmtId="0" fontId="22" fillId="0" borderId="47" xfId="0" applyNumberFormat="1" applyFont="1" applyFill="1" applyBorder="1" applyAlignment="1">
      <alignment horizontal="left" wrapText="1"/>
    </xf>
    <xf numFmtId="0" fontId="22" fillId="0" borderId="50" xfId="0" applyNumberFormat="1" applyFont="1" applyFill="1" applyBorder="1" applyAlignment="1">
      <alignment horizontal="left" wrapText="1"/>
    </xf>
    <xf numFmtId="49" fontId="17" fillId="0" borderId="55" xfId="0" applyNumberFormat="1" applyFont="1" applyFill="1" applyBorder="1" applyAlignment="1">
      <alignment horizontal="left" wrapText="1"/>
    </xf>
    <xf numFmtId="165" fontId="15" fillId="0" borderId="30" xfId="0" applyNumberFormat="1" applyFont="1" applyFill="1" applyBorder="1" applyAlignment="1">
      <alignment horizontal="right"/>
    </xf>
    <xf numFmtId="49" fontId="15" fillId="0" borderId="53" xfId="0" applyNumberFormat="1" applyFont="1" applyFill="1" applyBorder="1" applyAlignment="1">
      <alignment horizontal="center"/>
    </xf>
    <xf numFmtId="49" fontId="13" fillId="0" borderId="62" xfId="0" applyNumberFormat="1" applyFont="1" applyFill="1" applyBorder="1" applyAlignment="1">
      <alignment horizontal="left" wrapText="1"/>
    </xf>
    <xf numFmtId="49" fontId="21" fillId="0" borderId="47" xfId="0" applyNumberFormat="1" applyFont="1" applyFill="1" applyBorder="1" applyAlignment="1">
      <alignment horizontal="center"/>
    </xf>
    <xf numFmtId="49" fontId="22" fillId="0" borderId="63" xfId="0" applyNumberFormat="1" applyFont="1" applyFill="1" applyBorder="1" applyAlignment="1">
      <alignment horizontal="left" wrapText="1"/>
    </xf>
    <xf numFmtId="49" fontId="17" fillId="0" borderId="50" xfId="0" applyNumberFormat="1" applyFont="1" applyFill="1" applyBorder="1" applyAlignment="1">
      <alignment horizontal="center"/>
    </xf>
    <xf numFmtId="49" fontId="22" fillId="0" borderId="64" xfId="0" applyNumberFormat="1" applyFont="1" applyFill="1" applyBorder="1" applyAlignment="1">
      <alignment horizontal="left" wrapText="1"/>
    </xf>
    <xf numFmtId="165" fontId="15" fillId="0" borderId="32" xfId="0" applyNumberFormat="1" applyFont="1" applyFill="1" applyBorder="1" applyAlignment="1">
      <alignment horizontal="right"/>
    </xf>
    <xf numFmtId="165" fontId="21" fillId="0" borderId="36" xfId="0" applyNumberFormat="1" applyFont="1" applyFill="1" applyBorder="1" applyAlignment="1">
      <alignment horizontal="right"/>
    </xf>
    <xf numFmtId="165" fontId="21" fillId="0" borderId="28" xfId="0" applyNumberFormat="1" applyFont="1" applyFill="1" applyBorder="1" applyAlignment="1">
      <alignment horizontal="right"/>
    </xf>
    <xf numFmtId="49" fontId="17" fillId="0" borderId="50" xfId="0" applyNumberFormat="1" applyFont="1" applyFill="1" applyBorder="1" applyAlignment="1">
      <alignment horizontal="left" wrapText="1"/>
    </xf>
    <xf numFmtId="49" fontId="13" fillId="0" borderId="58" xfId="0" applyNumberFormat="1" applyFont="1" applyFill="1" applyBorder="1" applyAlignment="1">
      <alignment horizontal="left" wrapText="1"/>
    </xf>
    <xf numFmtId="49" fontId="15" fillId="0" borderId="25" xfId="0" applyNumberFormat="1" applyFont="1" applyFill="1" applyBorder="1" applyAlignment="1">
      <alignment horizontal="center"/>
    </xf>
    <xf numFmtId="49" fontId="21" fillId="0" borderId="56" xfId="0" applyNumberFormat="1" applyFont="1" applyFill="1" applyBorder="1" applyAlignment="1">
      <alignment horizontal="left" wrapText="1"/>
    </xf>
    <xf numFmtId="49" fontId="13" fillId="0" borderId="57" xfId="0" applyNumberFormat="1" applyFont="1" applyFill="1" applyBorder="1" applyAlignment="1">
      <alignment horizontal="left" wrapText="1"/>
    </xf>
    <xf numFmtId="49" fontId="22" fillId="0" borderId="65" xfId="0" applyNumberFormat="1" applyFont="1" applyFill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right"/>
    </xf>
    <xf numFmtId="49" fontId="21" fillId="0" borderId="58" xfId="0" applyNumberFormat="1" applyFont="1" applyFill="1" applyBorder="1" applyAlignment="1">
      <alignment horizontal="left" wrapText="1"/>
    </xf>
    <xf numFmtId="0" fontId="21" fillId="0" borderId="50" xfId="0" applyFont="1" applyFill="1" applyBorder="1" applyAlignment="1">
      <alignment horizontal="left" wrapText="1"/>
    </xf>
    <xf numFmtId="49" fontId="21" fillId="0" borderId="60" xfId="0" applyNumberFormat="1" applyFont="1" applyFill="1" applyBorder="1" applyAlignment="1">
      <alignment horizontal="left" wrapText="1"/>
    </xf>
    <xf numFmtId="49" fontId="14" fillId="0" borderId="24" xfId="0" applyNumberFormat="1" applyFont="1" applyFill="1" applyBorder="1" applyAlignment="1">
      <alignment horizontal="center"/>
    </xf>
    <xf numFmtId="167" fontId="21" fillId="0" borderId="58" xfId="0" applyNumberFormat="1" applyFont="1" applyFill="1" applyBorder="1" applyAlignment="1">
      <alignment horizontal="left" wrapText="1"/>
    </xf>
    <xf numFmtId="165" fontId="14" fillId="0" borderId="25" xfId="0" applyNumberFormat="1" applyFont="1" applyFill="1" applyBorder="1" applyAlignment="1">
      <alignment horizontal="right"/>
    </xf>
    <xf numFmtId="165" fontId="21" fillId="0" borderId="25" xfId="0" applyNumberFormat="1" applyFont="1" applyFill="1" applyBorder="1" applyAlignment="1">
      <alignment horizontal="right"/>
    </xf>
    <xf numFmtId="49" fontId="21" fillId="0" borderId="66" xfId="0" applyNumberFormat="1" applyFont="1" applyFill="1" applyBorder="1" applyAlignment="1">
      <alignment horizontal="left" wrapText="1"/>
    </xf>
    <xf numFmtId="165" fontId="21" fillId="0" borderId="67" xfId="0" applyNumberFormat="1" applyFont="1" applyFill="1" applyBorder="1" applyAlignment="1">
      <alignment horizontal="right"/>
    </xf>
    <xf numFmtId="49" fontId="21" fillId="0" borderId="67" xfId="0" applyNumberFormat="1" applyFont="1" applyFill="1" applyBorder="1" applyAlignment="1">
      <alignment horizontal="center"/>
    </xf>
    <xf numFmtId="49" fontId="21" fillId="0" borderId="68" xfId="0" applyNumberFormat="1" applyFont="1" applyFill="1" applyBorder="1" applyAlignment="1">
      <alignment horizontal="left" wrapText="1"/>
    </xf>
    <xf numFmtId="49" fontId="27" fillId="0" borderId="71" xfId="3" applyNumberFormat="1" applyFont="1" applyFill="1" applyBorder="1" applyAlignment="1" applyProtection="1">
      <alignment horizontal="center" vertical="center" wrapText="1"/>
    </xf>
    <xf numFmtId="49" fontId="27" fillId="0" borderId="72" xfId="3" applyNumberFormat="1" applyFont="1" applyFill="1" applyBorder="1" applyAlignment="1" applyProtection="1">
      <alignment horizontal="center" vertical="center" wrapText="1"/>
    </xf>
    <xf numFmtId="49" fontId="27" fillId="0" borderId="73" xfId="3" applyNumberFormat="1" applyFont="1" applyFill="1" applyBorder="1" applyAlignment="1" applyProtection="1">
      <alignment horizontal="center" vertical="center" wrapText="1"/>
    </xf>
    <xf numFmtId="0" fontId="28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49" fontId="13" fillId="0" borderId="0" xfId="0" applyNumberFormat="1" applyFont="1" applyFill="1" applyBorder="1"/>
    <xf numFmtId="0" fontId="17" fillId="0" borderId="0" xfId="0" applyFont="1" applyFill="1" applyAlignment="1">
      <alignment vertical="center"/>
    </xf>
    <xf numFmtId="0" fontId="32" fillId="0" borderId="81" xfId="0" applyFont="1" applyFill="1" applyBorder="1" applyAlignment="1">
      <alignment horizontal="center" vertical="center" wrapText="1"/>
    </xf>
    <xf numFmtId="0" fontId="33" fillId="0" borderId="82" xfId="0" applyFont="1" applyFill="1" applyBorder="1" applyAlignment="1">
      <alignment horizontal="center" vertical="center" wrapText="1"/>
    </xf>
    <xf numFmtId="166" fontId="21" fillId="0" borderId="67" xfId="2" applyNumberFormat="1" applyFont="1" applyFill="1" applyBorder="1" applyAlignment="1">
      <alignment horizontal="right"/>
    </xf>
    <xf numFmtId="166" fontId="17" fillId="0" borderId="54" xfId="2" applyNumberFormat="1" applyFont="1" applyFill="1" applyBorder="1" applyAlignment="1">
      <alignment horizontal="right"/>
    </xf>
    <xf numFmtId="166" fontId="21" fillId="0" borderId="37" xfId="2" applyNumberFormat="1" applyFont="1" applyFill="1" applyBorder="1" applyAlignment="1">
      <alignment horizontal="right"/>
    </xf>
    <xf numFmtId="166" fontId="21" fillId="0" borderId="27" xfId="2" applyNumberFormat="1" applyFont="1" applyFill="1" applyBorder="1" applyAlignment="1">
      <alignment horizontal="right"/>
    </xf>
    <xf numFmtId="166" fontId="21" fillId="0" borderId="31" xfId="2" applyNumberFormat="1" applyFont="1" applyFill="1" applyBorder="1" applyAlignment="1">
      <alignment horizontal="right"/>
    </xf>
    <xf numFmtId="166" fontId="15" fillId="0" borderId="29" xfId="2" applyNumberFormat="1" applyFont="1" applyFill="1" applyBorder="1" applyAlignment="1">
      <alignment horizontal="right"/>
    </xf>
    <xf numFmtId="166" fontId="21" fillId="0" borderId="61" xfId="2" applyNumberFormat="1" applyFont="1" applyFill="1" applyBorder="1" applyAlignment="1">
      <alignment horizontal="right"/>
    </xf>
    <xf numFmtId="166" fontId="14" fillId="0" borderId="31" xfId="2" applyNumberFormat="1" applyFont="1" applyFill="1" applyBorder="1" applyAlignment="1">
      <alignment horizontal="right"/>
    </xf>
    <xf numFmtId="166" fontId="15" fillId="0" borderId="33" xfId="2" applyNumberFormat="1" applyFont="1" applyFill="1" applyBorder="1" applyAlignment="1">
      <alignment horizontal="right"/>
    </xf>
    <xf numFmtId="166" fontId="14" fillId="0" borderId="61" xfId="2" applyNumberFormat="1" applyFont="1" applyFill="1" applyBorder="1" applyAlignment="1">
      <alignment horizontal="right"/>
    </xf>
    <xf numFmtId="166" fontId="21" fillId="0" borderId="54" xfId="2" applyNumberFormat="1" applyFont="1" applyFill="1" applyBorder="1" applyAlignment="1">
      <alignment horizontal="right"/>
    </xf>
    <xf numFmtId="166" fontId="21" fillId="0" borderId="32" xfId="2" applyNumberFormat="1" applyFont="1" applyFill="1" applyBorder="1" applyAlignment="1">
      <alignment horizontal="right"/>
    </xf>
    <xf numFmtId="166" fontId="15" fillId="0" borderId="30" xfId="2" applyNumberFormat="1" applyFont="1" applyFill="1" applyBorder="1" applyAlignment="1">
      <alignment horizontal="right"/>
    </xf>
    <xf numFmtId="166" fontId="14" fillId="0" borderId="54" xfId="2" applyNumberFormat="1" applyFont="1" applyFill="1" applyBorder="1" applyAlignment="1">
      <alignment horizontal="right"/>
    </xf>
    <xf numFmtId="166" fontId="14" fillId="0" borderId="37" xfId="2" applyNumberFormat="1" applyFont="1" applyFill="1" applyBorder="1" applyAlignment="1">
      <alignment horizontal="right"/>
    </xf>
    <xf numFmtId="166" fontId="14" fillId="0" borderId="23" xfId="2" applyNumberFormat="1" applyFont="1" applyFill="1" applyBorder="1" applyAlignment="1">
      <alignment horizontal="right"/>
    </xf>
    <xf numFmtId="166" fontId="17" fillId="0" borderId="32" xfId="2" applyNumberFormat="1" applyFont="1" applyFill="1" applyBorder="1" applyAlignment="1">
      <alignment horizontal="right"/>
    </xf>
    <xf numFmtId="166" fontId="21" fillId="0" borderId="35" xfId="2" applyNumberFormat="1" applyFont="1" applyFill="1" applyBorder="1" applyAlignment="1">
      <alignment horizontal="right"/>
    </xf>
    <xf numFmtId="166" fontId="17" fillId="0" borderId="61" xfId="2" applyNumberFormat="1" applyFont="1" applyFill="1" applyBorder="1" applyAlignment="1">
      <alignment horizontal="right"/>
    </xf>
    <xf numFmtId="166" fontId="17" fillId="0" borderId="27" xfId="2" applyNumberFormat="1" applyFont="1" applyFill="1" applyBorder="1" applyAlignment="1">
      <alignment horizontal="right"/>
    </xf>
    <xf numFmtId="166" fontId="14" fillId="0" borderId="27" xfId="2" applyNumberFormat="1" applyFont="1" applyFill="1" applyBorder="1" applyAlignment="1">
      <alignment horizontal="right"/>
    </xf>
    <xf numFmtId="166" fontId="15" fillId="0" borderId="31" xfId="2" applyNumberFormat="1" applyFont="1" applyFill="1" applyBorder="1" applyAlignment="1">
      <alignment horizontal="right"/>
    </xf>
    <xf numFmtId="166" fontId="17" fillId="0" borderId="31" xfId="2" applyNumberFormat="1" applyFont="1" applyFill="1" applyBorder="1" applyAlignment="1">
      <alignment horizontal="right"/>
    </xf>
    <xf numFmtId="166" fontId="22" fillId="0" borderId="32" xfId="2" applyNumberFormat="1" applyFont="1" applyFill="1" applyBorder="1" applyAlignment="1">
      <alignment horizontal="right"/>
    </xf>
    <xf numFmtId="166" fontId="22" fillId="0" borderId="28" xfId="2" applyNumberFormat="1" applyFont="1" applyFill="1" applyBorder="1" applyAlignment="1">
      <alignment horizontal="right"/>
    </xf>
    <xf numFmtId="166" fontId="22" fillId="0" borderId="27" xfId="2" applyNumberFormat="1" applyFont="1" applyFill="1" applyBorder="1" applyAlignment="1">
      <alignment horizontal="right"/>
    </xf>
    <xf numFmtId="166" fontId="17" fillId="0" borderId="23" xfId="2" applyNumberFormat="1" applyFont="1" applyFill="1" applyBorder="1" applyAlignment="1">
      <alignment horizontal="right"/>
    </xf>
    <xf numFmtId="166" fontId="22" fillId="0" borderId="33" xfId="2" applyNumberFormat="1" applyFont="1" applyFill="1" applyBorder="1" applyAlignment="1">
      <alignment horizontal="right"/>
    </xf>
    <xf numFmtId="166" fontId="13" fillId="0" borderId="29" xfId="2" applyNumberFormat="1" applyFont="1" applyFill="1" applyBorder="1" applyAlignment="1">
      <alignment horizontal="right"/>
    </xf>
    <xf numFmtId="166" fontId="17" fillId="0" borderId="28" xfId="2" applyNumberFormat="1" applyFont="1" applyFill="1" applyBorder="1" applyAlignment="1">
      <alignment horizontal="right"/>
    </xf>
    <xf numFmtId="166" fontId="17" fillId="0" borderId="24" xfId="2" applyNumberFormat="1" applyFont="1" applyFill="1" applyBorder="1" applyAlignment="1">
      <alignment horizontal="right"/>
    </xf>
    <xf numFmtId="166" fontId="13" fillId="0" borderId="54" xfId="2" applyNumberFormat="1" applyFont="1" applyFill="1" applyBorder="1" applyAlignment="1">
      <alignment horizontal="right"/>
    </xf>
    <xf numFmtId="166" fontId="17" fillId="0" borderId="37" xfId="2" applyNumberFormat="1" applyFont="1" applyFill="1" applyBorder="1" applyAlignment="1">
      <alignment horizontal="right"/>
    </xf>
    <xf numFmtId="166" fontId="13" fillId="0" borderId="33" xfId="2" applyNumberFormat="1" applyFont="1" applyFill="1" applyBorder="1" applyAlignment="1">
      <alignment horizontal="right"/>
    </xf>
    <xf numFmtId="166" fontId="22" fillId="0" borderId="61" xfId="2" applyNumberFormat="1" applyFont="1" applyFill="1" applyBorder="1" applyAlignment="1">
      <alignment horizontal="right"/>
    </xf>
    <xf numFmtId="166" fontId="13" fillId="0" borderId="42" xfId="2" applyNumberFormat="1" applyFont="1" applyFill="1" applyBorder="1" applyAlignment="1">
      <alignment horizontal="right"/>
    </xf>
    <xf numFmtId="166" fontId="22" fillId="0" borderId="31" xfId="2" applyNumberFormat="1" applyFont="1" applyFill="1" applyBorder="1" applyAlignment="1">
      <alignment horizontal="right"/>
    </xf>
    <xf numFmtId="166" fontId="22" fillId="0" borderId="54" xfId="2" applyNumberFormat="1" applyFont="1" applyFill="1" applyBorder="1" applyAlignment="1">
      <alignment horizontal="right"/>
    </xf>
    <xf numFmtId="166" fontId="22" fillId="0" borderId="36" xfId="2" applyNumberFormat="1" applyFont="1" applyFill="1" applyBorder="1" applyAlignment="1">
      <alignment horizontal="right"/>
    </xf>
    <xf numFmtId="166" fontId="26" fillId="0" borderId="31" xfId="2" applyNumberFormat="1" applyFont="1" applyFill="1" applyBorder="1" applyAlignment="1">
      <alignment horizontal="right"/>
    </xf>
    <xf numFmtId="166" fontId="19" fillId="0" borderId="29" xfId="2" applyNumberFormat="1" applyFont="1" applyFill="1" applyBorder="1" applyAlignment="1">
      <alignment horizontal="right"/>
    </xf>
    <xf numFmtId="166" fontId="17" fillId="0" borderId="35" xfId="2" applyNumberFormat="1" applyFont="1" applyFill="1" applyBorder="1" applyAlignment="1">
      <alignment horizontal="right"/>
    </xf>
    <xf numFmtId="166" fontId="17" fillId="0" borderId="36" xfId="2" applyNumberFormat="1" applyFont="1" applyFill="1" applyBorder="1" applyAlignment="1">
      <alignment horizontal="right"/>
    </xf>
    <xf numFmtId="166" fontId="14" fillId="0" borderId="35" xfId="2" applyNumberFormat="1" applyFont="1" applyFill="1" applyBorder="1" applyAlignment="1">
      <alignment horizontal="right"/>
    </xf>
    <xf numFmtId="166" fontId="15" fillId="0" borderId="42" xfId="2" applyNumberFormat="1" applyFont="1" applyFill="1" applyBorder="1" applyAlignment="1">
      <alignment horizontal="right"/>
    </xf>
    <xf numFmtId="166" fontId="17" fillId="0" borderId="14" xfId="2" applyNumberFormat="1" applyFont="1" applyFill="1" applyBorder="1" applyAlignment="1">
      <alignment horizontal="right"/>
    </xf>
    <xf numFmtId="166" fontId="21" fillId="0" borderId="23" xfId="2" applyNumberFormat="1" applyFont="1" applyFill="1" applyBorder="1" applyAlignment="1">
      <alignment horizontal="right"/>
    </xf>
    <xf numFmtId="166" fontId="22" fillId="0" borderId="35" xfId="2" applyNumberFormat="1" applyFont="1" applyFill="1" applyBorder="1" applyAlignment="1">
      <alignment horizontal="right"/>
    </xf>
    <xf numFmtId="166" fontId="18" fillId="0" borderId="23" xfId="2" applyNumberFormat="1" applyFont="1" applyFill="1" applyBorder="1" applyAlignment="1">
      <alignment horizontal="right"/>
    </xf>
    <xf numFmtId="166" fontId="16" fillId="0" borderId="19" xfId="2" applyNumberFormat="1" applyFont="1" applyFill="1" applyBorder="1" applyAlignment="1">
      <alignment horizontal="right"/>
    </xf>
    <xf numFmtId="166" fontId="14" fillId="0" borderId="13" xfId="2" applyNumberFormat="1" applyFont="1" applyFill="1" applyBorder="1" applyAlignment="1">
      <alignment horizontal="right"/>
    </xf>
    <xf numFmtId="0" fontId="22" fillId="0" borderId="56" xfId="0" applyNumberFormat="1" applyFont="1" applyFill="1" applyBorder="1" applyAlignment="1">
      <alignment horizontal="left" wrapText="1"/>
    </xf>
    <xf numFmtId="0" fontId="34" fillId="0" borderId="0" xfId="0" applyFont="1" applyFill="1" applyAlignment="1">
      <alignment vertical="center"/>
    </xf>
    <xf numFmtId="0" fontId="16" fillId="0" borderId="0" xfId="0" applyFont="1" applyFill="1"/>
    <xf numFmtId="49" fontId="35" fillId="0" borderId="71" xfId="3" applyNumberFormat="1" applyFont="1" applyFill="1" applyBorder="1" applyAlignment="1" applyProtection="1">
      <alignment horizontal="center" vertical="center" wrapText="1"/>
    </xf>
    <xf numFmtId="165" fontId="20" fillId="0" borderId="67" xfId="0" applyNumberFormat="1" applyFont="1" applyFill="1" applyBorder="1" applyAlignment="1">
      <alignment horizontal="right"/>
    </xf>
    <xf numFmtId="165" fontId="34" fillId="0" borderId="37" xfId="0" applyNumberFormat="1" applyFont="1" applyFill="1" applyBorder="1" applyAlignment="1">
      <alignment horizontal="right"/>
    </xf>
    <xf numFmtId="165" fontId="20" fillId="0" borderId="37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65" fontId="20" fillId="0" borderId="32" xfId="0" applyNumberFormat="1" applyFont="1" applyFill="1" applyBorder="1" applyAlignment="1">
      <alignment horizontal="right"/>
    </xf>
    <xf numFmtId="165" fontId="20" fillId="0" borderId="25" xfId="0" applyNumberFormat="1" applyFont="1" applyFill="1" applyBorder="1" applyAlignment="1">
      <alignment horizontal="right"/>
    </xf>
    <xf numFmtId="165" fontId="18" fillId="0" borderId="32" xfId="0" applyNumberFormat="1" applyFont="1" applyFill="1" applyBorder="1" applyAlignment="1">
      <alignment horizontal="right"/>
    </xf>
    <xf numFmtId="165" fontId="19" fillId="0" borderId="34" xfId="0" applyNumberFormat="1" applyFont="1" applyFill="1" applyBorder="1" applyAlignment="1">
      <alignment horizontal="right"/>
    </xf>
    <xf numFmtId="165" fontId="18" fillId="0" borderId="25" xfId="0" applyNumberFormat="1" applyFont="1" applyFill="1" applyBorder="1" applyAlignment="1">
      <alignment horizontal="right"/>
    </xf>
    <xf numFmtId="165" fontId="18" fillId="0" borderId="37" xfId="0" applyNumberFormat="1" applyFont="1" applyFill="1" applyBorder="1" applyAlignment="1">
      <alignment horizontal="right"/>
    </xf>
    <xf numFmtId="165" fontId="34" fillId="0" borderId="32" xfId="0" applyNumberFormat="1" applyFont="1" applyFill="1" applyBorder="1" applyAlignment="1">
      <alignment horizontal="right"/>
    </xf>
    <xf numFmtId="165" fontId="20" fillId="0" borderId="36" xfId="0" applyNumberFormat="1" applyFont="1" applyFill="1" applyBorder="1" applyAlignment="1">
      <alignment horizontal="right"/>
    </xf>
    <xf numFmtId="165" fontId="34" fillId="0" borderId="25" xfId="0" applyNumberFormat="1" applyFont="1" applyFill="1" applyBorder="1" applyAlignment="1">
      <alignment horizontal="right"/>
    </xf>
    <xf numFmtId="165" fontId="34" fillId="0" borderId="28" xfId="0" applyNumberFormat="1" applyFont="1" applyFill="1" applyBorder="1" applyAlignment="1">
      <alignment horizontal="right"/>
    </xf>
    <xf numFmtId="165" fontId="18" fillId="0" borderId="28" xfId="0" applyNumberFormat="1" applyFont="1" applyFill="1" applyBorder="1" applyAlignment="1">
      <alignment horizontal="right"/>
    </xf>
    <xf numFmtId="165" fontId="19" fillId="0" borderId="32" xfId="0" applyNumberFormat="1" applyFont="1" applyFill="1" applyBorder="1" applyAlignment="1">
      <alignment horizontal="right"/>
    </xf>
    <xf numFmtId="165" fontId="26" fillId="0" borderId="28" xfId="0" applyNumberFormat="1" applyFont="1" applyFill="1" applyBorder="1" applyAlignment="1">
      <alignment horizontal="right"/>
    </xf>
    <xf numFmtId="165" fontId="34" fillId="0" borderId="24" xfId="0" applyNumberFormat="1" applyFont="1" applyFill="1" applyBorder="1" applyAlignment="1">
      <alignment horizontal="right"/>
    </xf>
    <xf numFmtId="165" fontId="26" fillId="0" borderId="34" xfId="0" applyNumberFormat="1" applyFont="1" applyFill="1" applyBorder="1" applyAlignment="1">
      <alignment horizontal="right"/>
    </xf>
    <xf numFmtId="165" fontId="16" fillId="0" borderId="30" xfId="0" applyNumberFormat="1" applyFont="1" applyFill="1" applyBorder="1" applyAlignment="1">
      <alignment horizontal="right"/>
    </xf>
    <xf numFmtId="165" fontId="16" fillId="0" borderId="37" xfId="0" applyNumberFormat="1" applyFont="1" applyFill="1" applyBorder="1" applyAlignment="1">
      <alignment horizontal="right"/>
    </xf>
    <xf numFmtId="165" fontId="16" fillId="0" borderId="34" xfId="0" applyNumberFormat="1" applyFont="1" applyFill="1" applyBorder="1" applyAlignment="1">
      <alignment horizontal="right"/>
    </xf>
    <xf numFmtId="165" fontId="26" fillId="0" borderId="25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5" fontId="26" fillId="0" borderId="37" xfId="0" applyNumberFormat="1" applyFont="1" applyFill="1" applyBorder="1" applyAlignment="1">
      <alignment horizontal="right"/>
    </xf>
    <xf numFmtId="165" fontId="26" fillId="0" borderId="36" xfId="0" applyNumberFormat="1" applyFont="1" applyFill="1" applyBorder="1" applyAlignment="1">
      <alignment horizontal="right"/>
    </xf>
    <xf numFmtId="164" fontId="26" fillId="0" borderId="37" xfId="0" applyNumberFormat="1" applyFont="1" applyFill="1" applyBorder="1" applyAlignment="1">
      <alignment horizontal="right"/>
    </xf>
    <xf numFmtId="164" fontId="18" fillId="0" borderId="37" xfId="0" applyNumberFormat="1" applyFont="1" applyFill="1" applyBorder="1" applyAlignment="1">
      <alignment horizontal="right"/>
    </xf>
    <xf numFmtId="164" fontId="18" fillId="0" borderId="28" xfId="0" applyNumberFormat="1" applyFont="1" applyFill="1" applyBorder="1" applyAlignment="1">
      <alignment horizontal="right"/>
    </xf>
    <xf numFmtId="164" fontId="18" fillId="0" borderId="24" xfId="0" applyNumberFormat="1" applyFont="1" applyFill="1" applyBorder="1" applyAlignment="1">
      <alignment horizontal="right"/>
    </xf>
    <xf numFmtId="164" fontId="20" fillId="0" borderId="37" xfId="0" applyNumberFormat="1" applyFont="1" applyFill="1" applyBorder="1" applyAlignment="1">
      <alignment horizontal="right"/>
    </xf>
    <xf numFmtId="165" fontId="34" fillId="0" borderId="36" xfId="0" applyNumberFormat="1" applyFont="1" applyFill="1" applyBorder="1" applyAlignment="1">
      <alignment horizontal="right"/>
    </xf>
    <xf numFmtId="164" fontId="18" fillId="0" borderId="36" xfId="0" applyNumberFormat="1" applyFont="1" applyFill="1" applyBorder="1" applyAlignment="1">
      <alignment horizontal="right"/>
    </xf>
    <xf numFmtId="164" fontId="26" fillId="0" borderId="28" xfId="0" applyNumberFormat="1" applyFont="1" applyFill="1" applyBorder="1" applyAlignment="1">
      <alignment horizontal="right"/>
    </xf>
    <xf numFmtId="164" fontId="20" fillId="0" borderId="28" xfId="0" applyNumberFormat="1" applyFont="1" applyFill="1" applyBorder="1" applyAlignment="1">
      <alignment horizontal="right"/>
    </xf>
    <xf numFmtId="164" fontId="20" fillId="0" borderId="32" xfId="0" applyNumberFormat="1" applyFont="1" applyFill="1" applyBorder="1" applyAlignment="1">
      <alignment horizontal="right"/>
    </xf>
    <xf numFmtId="164" fontId="19" fillId="0" borderId="30" xfId="0" applyNumberFormat="1" applyFont="1" applyFill="1" applyBorder="1" applyAlignment="1">
      <alignment horizontal="right"/>
    </xf>
    <xf numFmtId="164" fontId="19" fillId="0" borderId="43" xfId="0" applyNumberFormat="1" applyFont="1" applyFill="1" applyBorder="1" applyAlignment="1">
      <alignment horizontal="right"/>
    </xf>
    <xf numFmtId="165" fontId="34" fillId="0" borderId="15" xfId="0" applyNumberFormat="1" applyFont="1" applyFill="1" applyBorder="1" applyAlignment="1">
      <alignment horizontal="right"/>
    </xf>
    <xf numFmtId="165" fontId="20" fillId="0" borderId="24" xfId="0" applyNumberFormat="1" applyFont="1" applyFill="1" applyBorder="1" applyAlignment="1">
      <alignment horizontal="right"/>
    </xf>
    <xf numFmtId="165" fontId="18" fillId="0" borderId="15" xfId="0" applyNumberFormat="1" applyFont="1" applyFill="1" applyBorder="1" applyAlignment="1">
      <alignment horizontal="right"/>
    </xf>
    <xf numFmtId="165" fontId="16" fillId="0" borderId="0" xfId="0" applyNumberFormat="1" applyFont="1" applyFill="1"/>
    <xf numFmtId="49" fontId="30" fillId="2" borderId="0" xfId="3" applyNumberFormat="1" applyFont="1" applyFill="1" applyBorder="1" applyAlignment="1" applyProtection="1">
      <alignment horizontal="right" vertical="center" wrapText="1"/>
    </xf>
    <xf numFmtId="0" fontId="3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9" fontId="37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2" borderId="83" xfId="0" applyFont="1" applyFill="1" applyBorder="1" applyAlignment="1">
      <alignment horizontal="center" vertical="center"/>
    </xf>
    <xf numFmtId="49" fontId="38" fillId="2" borderId="83" xfId="0" applyNumberFormat="1" applyFont="1" applyFill="1" applyBorder="1" applyAlignment="1">
      <alignment horizontal="center" vertical="center" wrapText="1"/>
    </xf>
    <xf numFmtId="0" fontId="38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left" wrapText="1"/>
    </xf>
    <xf numFmtId="49" fontId="6" fillId="2" borderId="84" xfId="0" quotePrefix="1" applyNumberFormat="1" applyFont="1" applyFill="1" applyBorder="1" applyAlignment="1">
      <alignment horizontal="center"/>
    </xf>
    <xf numFmtId="49" fontId="6" fillId="2" borderId="85" xfId="0" applyNumberFormat="1" applyFont="1" applyFill="1" applyBorder="1" applyAlignment="1">
      <alignment horizontal="center"/>
    </xf>
    <xf numFmtId="165" fontId="6" fillId="0" borderId="84" xfId="0" applyNumberFormat="1" applyFont="1" applyFill="1" applyBorder="1" applyAlignment="1">
      <alignment horizontal="center"/>
    </xf>
    <xf numFmtId="0" fontId="39" fillId="2" borderId="86" xfId="0" applyFont="1" applyFill="1" applyBorder="1" applyAlignment="1">
      <alignment horizontal="left" wrapText="1"/>
    </xf>
    <xf numFmtId="49" fontId="6" fillId="2" borderId="86" xfId="0" quotePrefix="1" applyNumberFormat="1" applyFont="1" applyFill="1" applyBorder="1" applyAlignment="1">
      <alignment horizontal="center"/>
    </xf>
    <xf numFmtId="49" fontId="39" fillId="2" borderId="87" xfId="0" applyNumberFormat="1" applyFont="1" applyFill="1" applyBorder="1" applyAlignment="1">
      <alignment horizontal="center"/>
    </xf>
    <xf numFmtId="165" fontId="39" fillId="0" borderId="86" xfId="0" applyNumberFormat="1" applyFont="1" applyFill="1" applyBorder="1" applyAlignment="1">
      <alignment horizontal="center"/>
    </xf>
    <xf numFmtId="49" fontId="39" fillId="2" borderId="86" xfId="0" applyNumberFormat="1" applyFont="1" applyFill="1" applyBorder="1" applyAlignment="1">
      <alignment horizontal="center"/>
    </xf>
    <xf numFmtId="165" fontId="39" fillId="2" borderId="86" xfId="0" applyNumberFormat="1" applyFont="1" applyFill="1" applyBorder="1" applyAlignment="1">
      <alignment horizontal="center"/>
    </xf>
    <xf numFmtId="0" fontId="39" fillId="2" borderId="88" xfId="0" applyFont="1" applyFill="1" applyBorder="1" applyAlignment="1">
      <alignment horizontal="left" wrapText="1"/>
    </xf>
    <xf numFmtId="49" fontId="39" fillId="2" borderId="88" xfId="0" applyNumberFormat="1" applyFont="1" applyFill="1" applyBorder="1" applyAlignment="1">
      <alignment horizontal="center"/>
    </xf>
    <xf numFmtId="49" fontId="39" fillId="2" borderId="89" xfId="0" applyNumberFormat="1" applyFont="1" applyFill="1" applyBorder="1" applyAlignment="1">
      <alignment horizontal="center"/>
    </xf>
    <xf numFmtId="165" fontId="39" fillId="2" borderId="8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39" fillId="0" borderId="86" xfId="0" applyFont="1" applyFill="1" applyBorder="1" applyAlignment="1">
      <alignment horizontal="left" wrapText="1"/>
    </xf>
    <xf numFmtId="49" fontId="6" fillId="0" borderId="86" xfId="0" applyNumberFormat="1" applyFont="1" applyFill="1" applyBorder="1" applyAlignment="1">
      <alignment horizontal="center"/>
    </xf>
    <xf numFmtId="49" fontId="39" fillId="0" borderId="8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39" fillId="2" borderId="86" xfId="0" applyFont="1" applyFill="1" applyBorder="1" applyAlignment="1">
      <alignment horizontal="left" vertical="top" wrapText="1"/>
    </xf>
    <xf numFmtId="49" fontId="6" fillId="2" borderId="86" xfId="0" applyNumberFormat="1" applyFont="1" applyFill="1" applyBorder="1" applyAlignment="1">
      <alignment horizontal="center"/>
    </xf>
    <xf numFmtId="0" fontId="39" fillId="2" borderId="3" xfId="0" applyFont="1" applyFill="1" applyBorder="1" applyAlignment="1">
      <alignment horizontal="left" wrapText="1"/>
    </xf>
    <xf numFmtId="49" fontId="39" fillId="2" borderId="3" xfId="0" applyNumberFormat="1" applyFont="1" applyFill="1" applyBorder="1" applyAlignment="1">
      <alignment horizontal="center"/>
    </xf>
    <xf numFmtId="165" fontId="39" fillId="2" borderId="3" xfId="0" applyNumberFormat="1" applyFont="1" applyFill="1" applyBorder="1" applyAlignment="1">
      <alignment horizontal="center"/>
    </xf>
    <xf numFmtId="49" fontId="39" fillId="2" borderId="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65" fontId="40" fillId="2" borderId="86" xfId="0" applyNumberFormat="1" applyFont="1" applyFill="1" applyBorder="1" applyAlignment="1">
      <alignment horizontal="center"/>
    </xf>
    <xf numFmtId="49" fontId="6" fillId="2" borderId="88" xfId="0" applyNumberFormat="1" applyFont="1" applyFill="1" applyBorder="1" applyAlignment="1">
      <alignment horizontal="center"/>
    </xf>
    <xf numFmtId="0" fontId="39" fillId="2" borderId="90" xfId="0" applyFont="1" applyFill="1" applyBorder="1" applyAlignment="1">
      <alignment horizontal="left" wrapText="1"/>
    </xf>
    <xf numFmtId="49" fontId="39" fillId="2" borderId="90" xfId="0" applyNumberFormat="1" applyFont="1" applyFill="1" applyBorder="1" applyAlignment="1">
      <alignment horizontal="center"/>
    </xf>
    <xf numFmtId="165" fontId="39" fillId="2" borderId="90" xfId="0" applyNumberFormat="1" applyFont="1" applyFill="1" applyBorder="1" applyAlignment="1">
      <alignment horizontal="center"/>
    </xf>
    <xf numFmtId="0" fontId="39" fillId="2" borderId="7" xfId="0" applyFont="1" applyFill="1" applyBorder="1"/>
    <xf numFmtId="49" fontId="6" fillId="2" borderId="2" xfId="0" applyNumberFormat="1" applyFont="1" applyFill="1" applyBorder="1" applyAlignment="1">
      <alignment horizontal="center"/>
    </xf>
    <xf numFmtId="49" fontId="39" fillId="2" borderId="2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0" fontId="41" fillId="0" borderId="6" xfId="0" applyFont="1" applyFill="1" applyBorder="1" applyAlignment="1">
      <alignment wrapText="1"/>
    </xf>
    <xf numFmtId="49" fontId="39" fillId="0" borderId="1" xfId="0" applyNumberFormat="1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0" fontId="39" fillId="0" borderId="91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/>
    </xf>
    <xf numFmtId="49" fontId="39" fillId="0" borderId="3" xfId="0" applyNumberFormat="1" applyFont="1" applyFill="1" applyBorder="1" applyAlignment="1">
      <alignment horizontal="center"/>
    </xf>
    <xf numFmtId="165" fontId="39" fillId="0" borderId="3" xfId="0" applyNumberFormat="1" applyFont="1" applyFill="1" applyBorder="1" applyAlignment="1">
      <alignment horizontal="center"/>
    </xf>
    <xf numFmtId="0" fontId="42" fillId="2" borderId="13" xfId="0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166" fontId="6" fillId="0" borderId="84" xfId="2" applyNumberFormat="1" applyFont="1" applyFill="1" applyBorder="1" applyAlignment="1">
      <alignment horizontal="center"/>
    </xf>
    <xf numFmtId="166" fontId="39" fillId="0" borderId="86" xfId="2" applyNumberFormat="1" applyFont="1" applyFill="1" applyBorder="1" applyAlignment="1">
      <alignment horizontal="center"/>
    </xf>
    <xf numFmtId="166" fontId="39" fillId="2" borderId="86" xfId="2" applyNumberFormat="1" applyFont="1" applyFill="1" applyBorder="1" applyAlignment="1">
      <alignment horizontal="center"/>
    </xf>
    <xf numFmtId="166" fontId="39" fillId="2" borderId="88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39" fillId="2" borderId="3" xfId="2" applyNumberFormat="1" applyFont="1" applyFill="1" applyBorder="1" applyAlignment="1">
      <alignment horizontal="center"/>
    </xf>
    <xf numFmtId="166" fontId="40" fillId="2" borderId="86" xfId="2" applyNumberFormat="1" applyFont="1" applyFill="1" applyBorder="1" applyAlignment="1">
      <alignment horizontal="center"/>
    </xf>
    <xf numFmtId="166" fontId="39" fillId="2" borderId="90" xfId="2" applyNumberFormat="1" applyFont="1" applyFill="1" applyBorder="1" applyAlignment="1">
      <alignment horizontal="center"/>
    </xf>
    <xf numFmtId="166" fontId="39" fillId="2" borderId="2" xfId="2" applyNumberFormat="1" applyFont="1" applyFill="1" applyBorder="1" applyAlignment="1">
      <alignment horizontal="center"/>
    </xf>
    <xf numFmtId="166" fontId="41" fillId="0" borderId="1" xfId="2" applyNumberFormat="1" applyFont="1" applyFill="1" applyBorder="1" applyAlignment="1">
      <alignment horizontal="center"/>
    </xf>
    <xf numFmtId="166" fontId="39" fillId="0" borderId="3" xfId="2" applyNumberFormat="1" applyFont="1" applyFill="1" applyBorder="1" applyAlignment="1">
      <alignment horizontal="center"/>
    </xf>
    <xf numFmtId="166" fontId="6" fillId="2" borderId="13" xfId="2" applyNumberFormat="1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43" fillId="0" borderId="0" xfId="0" applyNumberFormat="1" applyFont="1" applyAlignment="1">
      <alignment horizontal="right" vertical="center" wrapText="1"/>
    </xf>
    <xf numFmtId="164" fontId="43" fillId="0" borderId="0" xfId="0" applyNumberFormat="1" applyFont="1" applyAlignment="1">
      <alignment horizontal="center" vertical="center"/>
    </xf>
    <xf numFmtId="166" fontId="43" fillId="0" borderId="0" xfId="0" applyNumberFormat="1" applyFont="1" applyAlignment="1">
      <alignment horizontal="center" vertical="center"/>
    </xf>
    <xf numFmtId="164" fontId="43" fillId="0" borderId="0" xfId="0" applyNumberFormat="1" applyFont="1"/>
    <xf numFmtId="0" fontId="43" fillId="0" borderId="1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166" fontId="45" fillId="0" borderId="1" xfId="0" applyNumberFormat="1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165" fontId="4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4" xfId="0" applyNumberFormat="1" applyFont="1" applyFill="1" applyBorder="1" applyAlignment="1">
      <alignment horizontal="left" wrapText="1"/>
    </xf>
    <xf numFmtId="0" fontId="5" fillId="2" borderId="5" xfId="0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49" fontId="25" fillId="0" borderId="0" xfId="3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9" fontId="30" fillId="0" borderId="0" xfId="3" applyNumberFormat="1" applyFont="1" applyFill="1" applyBorder="1" applyAlignment="1" applyProtection="1">
      <alignment horizontal="right" vertical="center" wrapText="1"/>
    </xf>
    <xf numFmtId="49" fontId="27" fillId="0" borderId="75" xfId="3" applyNumberFormat="1" applyFont="1" applyFill="1" applyBorder="1" applyAlignment="1" applyProtection="1">
      <alignment horizontal="center" vertical="center" wrapText="1"/>
    </xf>
    <xf numFmtId="49" fontId="27" fillId="0" borderId="74" xfId="3" applyNumberFormat="1" applyFont="1" applyFill="1" applyBorder="1" applyAlignment="1" applyProtection="1">
      <alignment horizontal="center" vertical="center" wrapText="1"/>
    </xf>
    <xf numFmtId="49" fontId="25" fillId="0" borderId="70" xfId="3" applyNumberFormat="1" applyFont="1" applyFill="1" applyBorder="1" applyAlignment="1" applyProtection="1">
      <alignment horizontal="center" vertical="center" wrapText="1"/>
    </xf>
    <xf numFmtId="49" fontId="25" fillId="0" borderId="69" xfId="3" applyNumberFormat="1" applyFont="1" applyFill="1" applyBorder="1" applyAlignment="1" applyProtection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36" fillId="2" borderId="0" xfId="3" applyNumberFormat="1" applyFont="1" applyFill="1" applyBorder="1" applyAlignment="1" applyProtection="1">
      <alignment horizontal="center" vertical="center"/>
    </xf>
    <xf numFmtId="49" fontId="30" fillId="2" borderId="0" xfId="3" applyNumberFormat="1" applyFont="1" applyFill="1" applyBorder="1" applyAlignment="1" applyProtection="1">
      <alignment horizontal="right" vertical="center" wrapText="1"/>
    </xf>
    <xf numFmtId="0" fontId="31" fillId="2" borderId="0" xfId="0" applyFont="1" applyFill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</cellXfs>
  <cellStyles count="6">
    <cellStyle name="xl30" xfId="4"/>
    <cellStyle name="Обычный" xfId="0" builtinId="0"/>
    <cellStyle name="Обычный 2" xfId="1"/>
    <cellStyle name="Обычный_Лист1" xfId="3"/>
    <cellStyle name="Процентный" xfId="2" builtinId="5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opLeftCell="A49" zoomScaleSheetLayoutView="100" workbookViewId="0">
      <selection activeCell="B54" sqref="B54:D54"/>
    </sheetView>
  </sheetViews>
  <sheetFormatPr defaultRowHeight="12.75"/>
  <cols>
    <col min="1" max="1" width="24.28515625" style="1" customWidth="1"/>
    <col min="2" max="3" width="9.140625" style="1" customWidth="1"/>
    <col min="4" max="4" width="43.85546875" style="1" customWidth="1"/>
    <col min="5" max="5" width="17.5703125" style="1" customWidth="1"/>
    <col min="6" max="6" width="13.5703125" style="1" customWidth="1"/>
    <col min="7" max="7" width="14.7109375" style="1" customWidth="1"/>
    <col min="8" max="16384" width="9.140625" style="1"/>
  </cols>
  <sheetData>
    <row r="1" spans="1:7" ht="15.75">
      <c r="A1" s="432" t="s">
        <v>87</v>
      </c>
      <c r="B1" s="432"/>
      <c r="C1" s="432"/>
      <c r="D1" s="432"/>
      <c r="E1" s="432"/>
      <c r="F1" s="432"/>
      <c r="G1" s="432"/>
    </row>
    <row r="2" spans="1:7" ht="15.75">
      <c r="A2" s="430" t="s">
        <v>88</v>
      </c>
      <c r="B2" s="430"/>
      <c r="C2" s="430"/>
      <c r="D2" s="430"/>
      <c r="E2" s="430"/>
      <c r="F2" s="430"/>
      <c r="G2" s="430"/>
    </row>
    <row r="3" spans="1:7" ht="15.75">
      <c r="A3" s="430" t="s">
        <v>45</v>
      </c>
      <c r="B3" s="430"/>
      <c r="C3" s="430"/>
      <c r="D3" s="430"/>
      <c r="E3" s="430"/>
      <c r="F3" s="430"/>
      <c r="G3" s="430"/>
    </row>
    <row r="4" spans="1:7" ht="15.75">
      <c r="A4" s="430" t="s">
        <v>46</v>
      </c>
      <c r="B4" s="430"/>
      <c r="C4" s="430"/>
      <c r="D4" s="430"/>
      <c r="E4" s="430"/>
      <c r="F4" s="430"/>
      <c r="G4" s="430"/>
    </row>
    <row r="5" spans="1:7" ht="15.75">
      <c r="A5" s="430" t="s">
        <v>47</v>
      </c>
      <c r="B5" s="430"/>
      <c r="C5" s="430"/>
      <c r="D5" s="430"/>
      <c r="E5" s="430"/>
      <c r="F5" s="430"/>
      <c r="G5" s="430"/>
    </row>
    <row r="6" spans="1:7" ht="15.75">
      <c r="A6" s="430" t="s">
        <v>48</v>
      </c>
      <c r="B6" s="430"/>
      <c r="C6" s="430"/>
      <c r="D6" s="430"/>
      <c r="E6" s="430"/>
      <c r="F6" s="430"/>
      <c r="G6" s="430"/>
    </row>
    <row r="7" spans="1:7" ht="15.75">
      <c r="A7" s="430" t="s">
        <v>89</v>
      </c>
      <c r="B7" s="430"/>
      <c r="C7" s="430"/>
      <c r="D7" s="430"/>
      <c r="E7" s="430"/>
      <c r="F7" s="430"/>
      <c r="G7" s="430"/>
    </row>
    <row r="8" spans="1:7" ht="15.75">
      <c r="A8" s="430" t="s">
        <v>94</v>
      </c>
      <c r="B8" s="430"/>
      <c r="C8" s="430"/>
      <c r="D8" s="430"/>
      <c r="E8" s="430"/>
      <c r="F8" s="430"/>
      <c r="G8" s="430"/>
    </row>
    <row r="9" spans="1:7" ht="15.75">
      <c r="D9" s="6"/>
      <c r="E9" s="6"/>
    </row>
    <row r="10" spans="1:7" ht="13.5" customHeight="1">
      <c r="A10" s="431" t="s">
        <v>90</v>
      </c>
      <c r="B10" s="431"/>
      <c r="C10" s="431"/>
      <c r="D10" s="431"/>
      <c r="E10" s="431"/>
    </row>
    <row r="11" spans="1:7" ht="63" customHeight="1">
      <c r="A11" s="431"/>
      <c r="B11" s="431"/>
      <c r="C11" s="431"/>
      <c r="D11" s="431"/>
      <c r="E11" s="431"/>
    </row>
    <row r="12" spans="1:7" ht="16.149999999999999" customHeight="1" thickBot="1">
      <c r="B12" s="2"/>
      <c r="C12" s="2"/>
      <c r="D12" s="2"/>
      <c r="E12" s="3" t="s">
        <v>19</v>
      </c>
    </row>
    <row r="13" spans="1:7" ht="72.75" customHeight="1" thickTop="1">
      <c r="A13" s="45" t="s">
        <v>4</v>
      </c>
      <c r="B13" s="433" t="s">
        <v>15</v>
      </c>
      <c r="C13" s="434"/>
      <c r="D13" s="435"/>
      <c r="E13" s="42" t="s">
        <v>92</v>
      </c>
      <c r="F13" s="43" t="s">
        <v>93</v>
      </c>
      <c r="G13" s="44" t="s">
        <v>91</v>
      </c>
    </row>
    <row r="14" spans="1:7" ht="15.75">
      <c r="A14" s="20"/>
      <c r="B14" s="436" t="s">
        <v>3</v>
      </c>
      <c r="C14" s="437"/>
      <c r="D14" s="438"/>
      <c r="E14" s="12">
        <f>E15+E39</f>
        <v>72763.600000000006</v>
      </c>
      <c r="F14" s="12">
        <f t="shared" ref="F14" si="0">F15+F39</f>
        <v>70417.5</v>
      </c>
      <c r="G14" s="46">
        <f>F14/E14</f>
        <v>0.96775723026348326</v>
      </c>
    </row>
    <row r="15" spans="1:7" ht="15.75">
      <c r="A15" s="7" t="s">
        <v>5</v>
      </c>
      <c r="B15" s="439" t="s">
        <v>21</v>
      </c>
      <c r="C15" s="440"/>
      <c r="D15" s="441"/>
      <c r="E15" s="8">
        <f>E16+E20+E25+E33+E23+E30+E18+E36</f>
        <v>31273.4</v>
      </c>
      <c r="F15" s="8">
        <f t="shared" ref="F15" si="1">F16+F20+F25+F33+F23+F30+F18+F36</f>
        <v>28947.3</v>
      </c>
      <c r="G15" s="47">
        <f t="shared" ref="G15:G58" si="2">F15/E15</f>
        <v>0.92562049537306457</v>
      </c>
    </row>
    <row r="16" spans="1:7" ht="15.75">
      <c r="A16" s="9" t="s">
        <v>6</v>
      </c>
      <c r="B16" s="442" t="s">
        <v>7</v>
      </c>
      <c r="C16" s="443"/>
      <c r="D16" s="444"/>
      <c r="E16" s="10">
        <f>E17</f>
        <v>4884</v>
      </c>
      <c r="F16" s="10">
        <f t="shared" ref="F16" si="3">F17</f>
        <v>7192.3</v>
      </c>
      <c r="G16" s="48">
        <f t="shared" si="2"/>
        <v>1.4726248976248977</v>
      </c>
    </row>
    <row r="17" spans="1:7" ht="15.75">
      <c r="A17" s="19" t="s">
        <v>8</v>
      </c>
      <c r="B17" s="445" t="s">
        <v>0</v>
      </c>
      <c r="C17" s="446"/>
      <c r="D17" s="447"/>
      <c r="E17" s="17">
        <v>4884</v>
      </c>
      <c r="F17" s="17">
        <v>7192.3</v>
      </c>
      <c r="G17" s="49">
        <f t="shared" si="2"/>
        <v>1.4726248976248977</v>
      </c>
    </row>
    <row r="18" spans="1:7" s="13" customFormat="1" ht="30.2" customHeight="1">
      <c r="A18" s="22" t="s">
        <v>38</v>
      </c>
      <c r="B18" s="448" t="s">
        <v>39</v>
      </c>
      <c r="C18" s="449"/>
      <c r="D18" s="450"/>
      <c r="E18" s="21">
        <f>E19</f>
        <v>4675.2</v>
      </c>
      <c r="F18" s="21">
        <f t="shared" ref="F18" si="4">F19</f>
        <v>4623.1000000000004</v>
      </c>
      <c r="G18" s="50">
        <f t="shared" si="2"/>
        <v>0.98885609171800148</v>
      </c>
    </row>
    <row r="19" spans="1:7" s="11" customFormat="1" ht="32.85" customHeight="1">
      <c r="A19" s="16" t="s">
        <v>40</v>
      </c>
      <c r="B19" s="451" t="s">
        <v>41</v>
      </c>
      <c r="C19" s="452"/>
      <c r="D19" s="453"/>
      <c r="E19" s="23">
        <v>4675.2</v>
      </c>
      <c r="F19" s="23">
        <v>4623.1000000000004</v>
      </c>
      <c r="G19" s="51">
        <f t="shared" si="2"/>
        <v>0.98885609171800148</v>
      </c>
    </row>
    <row r="20" spans="1:7" ht="15.75">
      <c r="A20" s="24" t="s">
        <v>20</v>
      </c>
      <c r="B20" s="454" t="s">
        <v>9</v>
      </c>
      <c r="C20" s="455"/>
      <c r="D20" s="456"/>
      <c r="E20" s="18">
        <f>E21+E22</f>
        <v>7130</v>
      </c>
      <c r="F20" s="18">
        <f t="shared" ref="F20" si="5">F21+F22</f>
        <v>5724.5</v>
      </c>
      <c r="G20" s="52">
        <f t="shared" si="2"/>
        <v>0.80287517531556807</v>
      </c>
    </row>
    <row r="21" spans="1:7" ht="15.75">
      <c r="A21" s="19" t="s">
        <v>17</v>
      </c>
      <c r="B21" s="445" t="s">
        <v>2</v>
      </c>
      <c r="C21" s="446"/>
      <c r="D21" s="447"/>
      <c r="E21" s="17">
        <v>1050</v>
      </c>
      <c r="F21" s="17">
        <v>1278.7</v>
      </c>
      <c r="G21" s="49">
        <f t="shared" si="2"/>
        <v>1.2178095238095239</v>
      </c>
    </row>
    <row r="22" spans="1:7" ht="15.75">
      <c r="A22" s="19" t="s">
        <v>18</v>
      </c>
      <c r="B22" s="445" t="s">
        <v>1</v>
      </c>
      <c r="C22" s="446"/>
      <c r="D22" s="447"/>
      <c r="E22" s="17">
        <v>6080</v>
      </c>
      <c r="F22" s="17">
        <v>4445.8</v>
      </c>
      <c r="G22" s="49">
        <f t="shared" si="2"/>
        <v>0.73121710526315797</v>
      </c>
    </row>
    <row r="23" spans="1:7" s="4" customFormat="1" ht="15.75">
      <c r="A23" s="25" t="s">
        <v>27</v>
      </c>
      <c r="B23" s="454" t="s">
        <v>28</v>
      </c>
      <c r="C23" s="455"/>
      <c r="D23" s="456"/>
      <c r="E23" s="18">
        <f>E24</f>
        <v>30</v>
      </c>
      <c r="F23" s="18">
        <f t="shared" ref="F23" si="6">F24</f>
        <v>13.5</v>
      </c>
      <c r="G23" s="52">
        <f t="shared" si="2"/>
        <v>0.45</v>
      </c>
    </row>
    <row r="24" spans="1:7" ht="52.9" customHeight="1">
      <c r="A24" s="26" t="s">
        <v>29</v>
      </c>
      <c r="B24" s="445" t="s">
        <v>30</v>
      </c>
      <c r="C24" s="446"/>
      <c r="D24" s="447"/>
      <c r="E24" s="17">
        <v>30</v>
      </c>
      <c r="F24" s="17">
        <v>13.5</v>
      </c>
      <c r="G24" s="49">
        <f t="shared" si="2"/>
        <v>0.45</v>
      </c>
    </row>
    <row r="25" spans="1:7" ht="39" customHeight="1">
      <c r="A25" s="25" t="s">
        <v>10</v>
      </c>
      <c r="B25" s="454" t="s">
        <v>11</v>
      </c>
      <c r="C25" s="455"/>
      <c r="D25" s="456"/>
      <c r="E25" s="18">
        <v>10539.7</v>
      </c>
      <c r="F25" s="18">
        <f>F26+F28</f>
        <v>7866.8</v>
      </c>
      <c r="G25" s="52">
        <f t="shared" si="2"/>
        <v>0.7463969562701025</v>
      </c>
    </row>
    <row r="26" spans="1:7" ht="104.25" customHeight="1">
      <c r="A26" s="19" t="s">
        <v>12</v>
      </c>
      <c r="B26" s="445" t="s">
        <v>52</v>
      </c>
      <c r="C26" s="446"/>
      <c r="D26" s="447"/>
      <c r="E26" s="17">
        <v>6593.7</v>
      </c>
      <c r="F26" s="17">
        <f>2704.8+679.8+8.2</f>
        <v>3392.8</v>
      </c>
      <c r="G26" s="49">
        <f t="shared" si="2"/>
        <v>0.5145517691129412</v>
      </c>
    </row>
    <row r="27" spans="1:7" ht="65.25" customHeight="1">
      <c r="A27" s="19" t="s">
        <v>16</v>
      </c>
      <c r="B27" s="457" t="s">
        <v>31</v>
      </c>
      <c r="C27" s="457"/>
      <c r="D27" s="457"/>
      <c r="E27" s="17">
        <v>5800</v>
      </c>
      <c r="F27" s="17">
        <v>2704.8</v>
      </c>
      <c r="G27" s="49">
        <f t="shared" si="2"/>
        <v>0.46634482758620693</v>
      </c>
    </row>
    <row r="28" spans="1:7" ht="103.9" customHeight="1">
      <c r="A28" s="27" t="s">
        <v>22</v>
      </c>
      <c r="B28" s="458" t="s">
        <v>34</v>
      </c>
      <c r="C28" s="459"/>
      <c r="D28" s="460"/>
      <c r="E28" s="17">
        <v>3946</v>
      </c>
      <c r="F28" s="17">
        <v>4474</v>
      </c>
      <c r="G28" s="49">
        <f t="shared" si="2"/>
        <v>1.1338063862138874</v>
      </c>
    </row>
    <row r="29" spans="1:7" ht="15.75" customHeight="1">
      <c r="A29" s="19"/>
      <c r="B29" s="454"/>
      <c r="C29" s="455"/>
      <c r="D29" s="456"/>
      <c r="E29" s="17"/>
      <c r="F29" s="17"/>
      <c r="G29" s="49" t="e">
        <f t="shared" si="2"/>
        <v>#DIV/0!</v>
      </c>
    </row>
    <row r="30" spans="1:7" s="5" customFormat="1" ht="34.15" customHeight="1">
      <c r="A30" s="28" t="s">
        <v>33</v>
      </c>
      <c r="B30" s="454" t="s">
        <v>35</v>
      </c>
      <c r="C30" s="455"/>
      <c r="D30" s="456"/>
      <c r="E30" s="18">
        <f>E31+E32</f>
        <v>1300.7</v>
      </c>
      <c r="F30" s="18">
        <f t="shared" ref="F30" si="7">F31+F32</f>
        <v>994.30000000000007</v>
      </c>
      <c r="G30" s="52">
        <f t="shared" si="2"/>
        <v>0.76443453525024985</v>
      </c>
    </row>
    <row r="31" spans="1:7" s="11" customFormat="1" ht="27.4" customHeight="1">
      <c r="A31" s="29" t="s">
        <v>36</v>
      </c>
      <c r="B31" s="451" t="s">
        <v>37</v>
      </c>
      <c r="C31" s="452"/>
      <c r="D31" s="453"/>
      <c r="E31" s="23">
        <v>1300</v>
      </c>
      <c r="F31" s="23">
        <v>993.6</v>
      </c>
      <c r="G31" s="51">
        <f t="shared" si="2"/>
        <v>0.76430769230769235</v>
      </c>
    </row>
    <row r="32" spans="1:7" s="11" customFormat="1" ht="27.4" customHeight="1">
      <c r="A32" s="37" t="s">
        <v>81</v>
      </c>
      <c r="B32" s="464" t="s">
        <v>82</v>
      </c>
      <c r="C32" s="465"/>
      <c r="D32" s="466"/>
      <c r="E32" s="35">
        <v>0.7</v>
      </c>
      <c r="F32" s="35">
        <v>0.7</v>
      </c>
      <c r="G32" s="53">
        <f t="shared" si="2"/>
        <v>1</v>
      </c>
    </row>
    <row r="33" spans="1:7" s="4" customFormat="1" ht="34.15" customHeight="1">
      <c r="A33" s="30" t="s">
        <v>23</v>
      </c>
      <c r="B33" s="454" t="s">
        <v>24</v>
      </c>
      <c r="C33" s="455"/>
      <c r="D33" s="456"/>
      <c r="E33" s="18">
        <f>E34+E35</f>
        <v>2047.5</v>
      </c>
      <c r="F33" s="18">
        <f t="shared" ref="F33" si="8">F34+F35</f>
        <v>1866.5</v>
      </c>
      <c r="G33" s="52">
        <f t="shared" si="2"/>
        <v>0.91159951159951158</v>
      </c>
    </row>
    <row r="34" spans="1:7" s="4" customFormat="1" ht="31.15" customHeight="1">
      <c r="A34" s="16" t="s">
        <v>77</v>
      </c>
      <c r="B34" s="451" t="s">
        <v>78</v>
      </c>
      <c r="C34" s="452"/>
      <c r="D34" s="453"/>
      <c r="E34" s="23">
        <v>1091.5999999999999</v>
      </c>
      <c r="F34" s="23">
        <v>1091.5999999999999</v>
      </c>
      <c r="G34" s="51">
        <f t="shared" si="2"/>
        <v>1</v>
      </c>
    </row>
    <row r="35" spans="1:7" ht="43.15" customHeight="1">
      <c r="A35" s="15" t="s">
        <v>32</v>
      </c>
      <c r="B35" s="445" t="s">
        <v>44</v>
      </c>
      <c r="C35" s="446"/>
      <c r="D35" s="447"/>
      <c r="E35" s="17">
        <v>955.9</v>
      </c>
      <c r="F35" s="17">
        <v>774.9</v>
      </c>
      <c r="G35" s="49">
        <f t="shared" si="2"/>
        <v>0.81064964954493146</v>
      </c>
    </row>
    <row r="36" spans="1:7" s="34" customFormat="1" ht="43.15" customHeight="1">
      <c r="A36" s="22" t="s">
        <v>72</v>
      </c>
      <c r="B36" s="448" t="s">
        <v>73</v>
      </c>
      <c r="C36" s="449"/>
      <c r="D36" s="450"/>
      <c r="E36" s="21">
        <f>E38+E37</f>
        <v>666.3</v>
      </c>
      <c r="F36" s="21">
        <f t="shared" ref="F36" si="9">F38+F37</f>
        <v>666.3</v>
      </c>
      <c r="G36" s="50">
        <f t="shared" si="2"/>
        <v>1</v>
      </c>
    </row>
    <row r="37" spans="1:7" s="5" customFormat="1" ht="58.9" customHeight="1">
      <c r="A37" s="38" t="s">
        <v>83</v>
      </c>
      <c r="B37" s="467" t="s">
        <v>84</v>
      </c>
      <c r="C37" s="468"/>
      <c r="D37" s="469"/>
      <c r="E37" s="23">
        <v>70</v>
      </c>
      <c r="F37" s="23">
        <v>70</v>
      </c>
      <c r="G37" s="51">
        <f t="shared" si="2"/>
        <v>1</v>
      </c>
    </row>
    <row r="38" spans="1:7" s="34" customFormat="1" ht="129" customHeight="1">
      <c r="A38" s="15" t="s">
        <v>80</v>
      </c>
      <c r="B38" s="445" t="s">
        <v>74</v>
      </c>
      <c r="C38" s="446"/>
      <c r="D38" s="447"/>
      <c r="E38" s="17">
        <v>596.29999999999995</v>
      </c>
      <c r="F38" s="17">
        <v>596.29999999999995</v>
      </c>
      <c r="G38" s="49">
        <f t="shared" si="2"/>
        <v>1</v>
      </c>
    </row>
    <row r="39" spans="1:7" ht="25.5" customHeight="1">
      <c r="A39" s="24" t="s">
        <v>14</v>
      </c>
      <c r="B39" s="461" t="s">
        <v>13</v>
      </c>
      <c r="C39" s="462"/>
      <c r="D39" s="463"/>
      <c r="E39" s="31">
        <f>E40</f>
        <v>41490.199999999997</v>
      </c>
      <c r="F39" s="31">
        <f t="shared" ref="F39" si="10">F40</f>
        <v>41470.199999999997</v>
      </c>
      <c r="G39" s="54">
        <f t="shared" si="2"/>
        <v>0.99951795845765989</v>
      </c>
    </row>
    <row r="40" spans="1:7" ht="31.9" customHeight="1">
      <c r="A40" s="30" t="s">
        <v>25</v>
      </c>
      <c r="B40" s="454" t="s">
        <v>26</v>
      </c>
      <c r="C40" s="455"/>
      <c r="D40" s="456"/>
      <c r="E40" s="18">
        <f>E41+E43+E49+E52</f>
        <v>41490.199999999997</v>
      </c>
      <c r="F40" s="18">
        <f>F41+F43+F49+F52</f>
        <v>41470.199999999997</v>
      </c>
      <c r="G40" s="52">
        <f t="shared" si="2"/>
        <v>0.99951795845765989</v>
      </c>
    </row>
    <row r="41" spans="1:7" ht="33" customHeight="1">
      <c r="A41" s="30" t="s">
        <v>55</v>
      </c>
      <c r="B41" s="454" t="s">
        <v>75</v>
      </c>
      <c r="C41" s="455"/>
      <c r="D41" s="456"/>
      <c r="E41" s="18">
        <f>E42</f>
        <v>12360.1</v>
      </c>
      <c r="F41" s="18">
        <f t="shared" ref="F41" si="11">F42</f>
        <v>12360.1</v>
      </c>
      <c r="G41" s="52">
        <f t="shared" si="2"/>
        <v>1</v>
      </c>
    </row>
    <row r="42" spans="1:7" ht="52.9" customHeight="1">
      <c r="A42" s="15" t="s">
        <v>69</v>
      </c>
      <c r="B42" s="445" t="s">
        <v>70</v>
      </c>
      <c r="C42" s="446"/>
      <c r="D42" s="447"/>
      <c r="E42" s="17">
        <v>12360.1</v>
      </c>
      <c r="F42" s="17">
        <v>12360.1</v>
      </c>
      <c r="G42" s="49">
        <f t="shared" si="2"/>
        <v>1</v>
      </c>
    </row>
    <row r="43" spans="1:7" ht="38.450000000000003" customHeight="1">
      <c r="A43" s="22" t="s">
        <v>56</v>
      </c>
      <c r="B43" s="448" t="s">
        <v>50</v>
      </c>
      <c r="C43" s="449"/>
      <c r="D43" s="450"/>
      <c r="E43" s="21">
        <f>E45+E44</f>
        <v>11330.900000000001</v>
      </c>
      <c r="F43" s="21">
        <f>F45+F44</f>
        <v>11325.900000000001</v>
      </c>
      <c r="G43" s="50">
        <f t="shared" si="2"/>
        <v>0.99955872878588636</v>
      </c>
    </row>
    <row r="44" spans="1:7" s="5" customFormat="1" ht="105.75" customHeight="1">
      <c r="A44" s="16" t="s">
        <v>57</v>
      </c>
      <c r="B44" s="445" t="s">
        <v>53</v>
      </c>
      <c r="C44" s="474"/>
      <c r="D44" s="475"/>
      <c r="E44" s="17">
        <v>2785.2</v>
      </c>
      <c r="F44" s="17">
        <v>2785.2</v>
      </c>
      <c r="G44" s="49">
        <f t="shared" si="2"/>
        <v>1</v>
      </c>
    </row>
    <row r="45" spans="1:7" ht="34.5" customHeight="1">
      <c r="A45" s="15" t="s">
        <v>58</v>
      </c>
      <c r="B45" s="471" t="s">
        <v>51</v>
      </c>
      <c r="C45" s="472"/>
      <c r="D45" s="473"/>
      <c r="E45" s="17">
        <f>E46+E47+E48</f>
        <v>8545.7000000000007</v>
      </c>
      <c r="F45" s="17">
        <f>F46+F47+F48</f>
        <v>8540.7000000000007</v>
      </c>
      <c r="G45" s="49">
        <f t="shared" si="2"/>
        <v>0.99941491042278574</v>
      </c>
    </row>
    <row r="46" spans="1:7" ht="52.15" customHeight="1">
      <c r="A46" s="15"/>
      <c r="B46" s="445" t="s">
        <v>65</v>
      </c>
      <c r="C46" s="446"/>
      <c r="D46" s="447"/>
      <c r="E46" s="17">
        <f>2500+1059.3+1000</f>
        <v>4559.3</v>
      </c>
      <c r="F46" s="17">
        <f>2500+1059.3+995</f>
        <v>4554.3</v>
      </c>
      <c r="G46" s="49">
        <f t="shared" si="2"/>
        <v>0.99890334042506523</v>
      </c>
    </row>
    <row r="47" spans="1:7" ht="46.9" customHeight="1">
      <c r="A47" s="15"/>
      <c r="B47" s="445" t="s">
        <v>71</v>
      </c>
      <c r="C47" s="446"/>
      <c r="D47" s="447"/>
      <c r="E47" s="17">
        <v>1287.4000000000001</v>
      </c>
      <c r="F47" s="17">
        <v>1287.4000000000001</v>
      </c>
      <c r="G47" s="49">
        <f t="shared" si="2"/>
        <v>1</v>
      </c>
    </row>
    <row r="48" spans="1:7" ht="81" customHeight="1">
      <c r="A48" s="15"/>
      <c r="B48" s="445" t="s">
        <v>66</v>
      </c>
      <c r="C48" s="446"/>
      <c r="D48" s="447"/>
      <c r="E48" s="17">
        <v>2699</v>
      </c>
      <c r="F48" s="17">
        <v>2699</v>
      </c>
      <c r="G48" s="49">
        <f t="shared" si="2"/>
        <v>1</v>
      </c>
    </row>
    <row r="49" spans="1:7" ht="26.45" customHeight="1">
      <c r="A49" s="30" t="s">
        <v>59</v>
      </c>
      <c r="B49" s="454" t="s">
        <v>76</v>
      </c>
      <c r="C49" s="455"/>
      <c r="D49" s="456"/>
      <c r="E49" s="18">
        <f>E50+E51</f>
        <v>300.89999999999998</v>
      </c>
      <c r="F49" s="18">
        <f t="shared" ref="F49" si="12">F50+F51</f>
        <v>300.89999999999998</v>
      </c>
      <c r="G49" s="52">
        <f t="shared" si="2"/>
        <v>1</v>
      </c>
    </row>
    <row r="50" spans="1:7" ht="53.25" customHeight="1">
      <c r="A50" s="15" t="s">
        <v>60</v>
      </c>
      <c r="B50" s="471" t="s">
        <v>54</v>
      </c>
      <c r="C50" s="472"/>
      <c r="D50" s="473"/>
      <c r="E50" s="19">
        <v>297.39999999999998</v>
      </c>
      <c r="F50" s="19">
        <v>297.39999999999998</v>
      </c>
      <c r="G50" s="49">
        <f t="shared" si="2"/>
        <v>1</v>
      </c>
    </row>
    <row r="51" spans="1:7" ht="43.5" customHeight="1">
      <c r="A51" s="15" t="s">
        <v>63</v>
      </c>
      <c r="B51" s="445" t="s">
        <v>64</v>
      </c>
      <c r="C51" s="446"/>
      <c r="D51" s="447"/>
      <c r="E51" s="19">
        <v>3.5</v>
      </c>
      <c r="F51" s="19">
        <v>3.5</v>
      </c>
      <c r="G51" s="49">
        <f t="shared" si="2"/>
        <v>1</v>
      </c>
    </row>
    <row r="52" spans="1:7" s="5" customFormat="1" ht="26.45" customHeight="1">
      <c r="A52" s="22" t="s">
        <v>61</v>
      </c>
      <c r="B52" s="36" t="s">
        <v>42</v>
      </c>
      <c r="C52" s="32"/>
      <c r="D52" s="33"/>
      <c r="E52" s="21">
        <f>E53+E55</f>
        <v>17498.3</v>
      </c>
      <c r="F52" s="21">
        <f t="shared" ref="F52" si="13">F53+F55</f>
        <v>17483.3</v>
      </c>
      <c r="G52" s="50">
        <f t="shared" si="2"/>
        <v>0.9991427738694616</v>
      </c>
    </row>
    <row r="53" spans="1:7" s="14" customFormat="1" ht="82.9" customHeight="1">
      <c r="A53" s="15" t="s">
        <v>62</v>
      </c>
      <c r="B53" s="445" t="s">
        <v>49</v>
      </c>
      <c r="C53" s="446"/>
      <c r="D53" s="447"/>
      <c r="E53" s="17">
        <f>E54</f>
        <v>573.20000000000005</v>
      </c>
      <c r="F53" s="17">
        <f t="shared" ref="F53" si="14">F54</f>
        <v>573.20000000000005</v>
      </c>
      <c r="G53" s="49">
        <f t="shared" si="2"/>
        <v>1</v>
      </c>
    </row>
    <row r="54" spans="1:7" s="5" customFormat="1" ht="54" customHeight="1">
      <c r="A54" s="15"/>
      <c r="B54" s="445" t="s">
        <v>43</v>
      </c>
      <c r="C54" s="446"/>
      <c r="D54" s="447"/>
      <c r="E54" s="19">
        <v>573.20000000000005</v>
      </c>
      <c r="F54" s="19">
        <v>573.20000000000005</v>
      </c>
      <c r="G54" s="49">
        <f t="shared" si="2"/>
        <v>1</v>
      </c>
    </row>
    <row r="55" spans="1:7" s="5" customFormat="1" ht="46.15" customHeight="1">
      <c r="A55" s="15" t="s">
        <v>68</v>
      </c>
      <c r="B55" s="445" t="s">
        <v>67</v>
      </c>
      <c r="C55" s="446"/>
      <c r="D55" s="447"/>
      <c r="E55" s="17">
        <f>E56+E57+E58</f>
        <v>16925.099999999999</v>
      </c>
      <c r="F55" s="17">
        <f t="shared" ref="F55" si="15">F56+F57+F58</f>
        <v>16910.099999999999</v>
      </c>
      <c r="G55" s="49">
        <f t="shared" si="2"/>
        <v>0.99911374231171457</v>
      </c>
    </row>
    <row r="56" spans="1:7" s="5" customFormat="1" ht="70.900000000000006" customHeight="1">
      <c r="A56" s="15"/>
      <c r="B56" s="445" t="s">
        <v>79</v>
      </c>
      <c r="C56" s="446"/>
      <c r="D56" s="447"/>
      <c r="E56" s="17">
        <v>4000</v>
      </c>
      <c r="F56" s="17">
        <v>3985</v>
      </c>
      <c r="G56" s="49">
        <f t="shared" si="2"/>
        <v>0.99624999999999997</v>
      </c>
    </row>
    <row r="57" spans="1:7" s="5" customFormat="1" ht="27.6" customHeight="1">
      <c r="A57" s="39"/>
      <c r="B57" s="464" t="s">
        <v>85</v>
      </c>
      <c r="C57" s="465"/>
      <c r="D57" s="466"/>
      <c r="E57" s="40">
        <v>125.1</v>
      </c>
      <c r="F57" s="40">
        <v>125.1</v>
      </c>
      <c r="G57" s="55">
        <f t="shared" si="2"/>
        <v>1</v>
      </c>
    </row>
    <row r="58" spans="1:7" ht="34.9" customHeight="1">
      <c r="A58" s="20"/>
      <c r="B58" s="470" t="s">
        <v>86</v>
      </c>
      <c r="C58" s="470"/>
      <c r="D58" s="470"/>
      <c r="E58" s="41">
        <v>12800</v>
      </c>
      <c r="F58" s="41">
        <v>12800</v>
      </c>
      <c r="G58" s="55">
        <f t="shared" si="2"/>
        <v>1</v>
      </c>
    </row>
  </sheetData>
  <mergeCells count="54">
    <mergeCell ref="B56:D56"/>
    <mergeCell ref="B32:D32"/>
    <mergeCell ref="B37:D37"/>
    <mergeCell ref="B57:D57"/>
    <mergeCell ref="B58:D58"/>
    <mergeCell ref="B49:D49"/>
    <mergeCell ref="B50:D50"/>
    <mergeCell ref="B51:D51"/>
    <mergeCell ref="B53:D53"/>
    <mergeCell ref="B54:D54"/>
    <mergeCell ref="B44:D44"/>
    <mergeCell ref="B55:D55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8:D38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3:D13"/>
    <mergeCell ref="A8:G8"/>
    <mergeCell ref="B14:D14"/>
    <mergeCell ref="B15:D15"/>
    <mergeCell ref="B16:D16"/>
    <mergeCell ref="A6:G6"/>
    <mergeCell ref="A7:G7"/>
    <mergeCell ref="A10:E11"/>
    <mergeCell ref="A1:G1"/>
    <mergeCell ref="A2:G2"/>
    <mergeCell ref="A3:G3"/>
    <mergeCell ref="A4:G4"/>
    <mergeCell ref="A5:G5"/>
  </mergeCells>
  <pageMargins left="0.78740157480314965" right="0.39370078740157483" top="0.78740157480314965" bottom="0.59055118110236227" header="0.51181102362204722" footer="0.51181102362204722"/>
  <pageSetup paperSize="9" scale="6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M263"/>
  <sheetViews>
    <sheetView showGridLines="0" tabSelected="1" view="pageBreakPreview" topLeftCell="A81" zoomScale="75" zoomScaleNormal="50" zoomScaleSheetLayoutView="75" workbookViewId="0">
      <selection activeCell="A81" sqref="A1:XFD1048576"/>
    </sheetView>
  </sheetViews>
  <sheetFormatPr defaultRowHeight="20.25"/>
  <cols>
    <col min="1" max="1" width="4" style="57" customWidth="1"/>
    <col min="2" max="2" width="3" style="57" customWidth="1"/>
    <col min="3" max="3" width="99.85546875" style="57" customWidth="1"/>
    <col min="4" max="5" width="9.85546875" style="57" customWidth="1"/>
    <col min="6" max="6" width="10.7109375" style="57" customWidth="1"/>
    <col min="7" max="7" width="19.28515625" style="57" customWidth="1"/>
    <col min="8" max="8" width="10.85546875" style="57" customWidth="1"/>
    <col min="9" max="9" width="16.5703125" style="57" customWidth="1"/>
    <col min="10" max="10" width="16.28515625" style="295" customWidth="1"/>
    <col min="11" max="11" width="34" style="57" customWidth="1"/>
    <col min="12" max="12" width="13.28515625" style="57" bestFit="1" customWidth="1"/>
    <col min="13" max="13" width="12.28515625" style="57" bestFit="1" customWidth="1"/>
    <col min="14" max="16384" width="9.140625" style="57"/>
  </cols>
  <sheetData>
    <row r="1" spans="1:11" ht="22.9" customHeight="1">
      <c r="A1" s="487" t="s">
        <v>451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>
      <c r="A2" s="480" t="s">
        <v>452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ht="20.25" customHeight="1">
      <c r="A3" s="480" t="s">
        <v>45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>
      <c r="A4" s="480" t="s">
        <v>381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5" spans="1:11">
      <c r="A5" s="480" t="s">
        <v>380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</row>
    <row r="6" spans="1:11" ht="20.25" customHeight="1">
      <c r="A6" s="480" t="s">
        <v>48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</row>
    <row r="7" spans="1:11" ht="28.5" customHeight="1">
      <c r="A7" s="480" t="s">
        <v>89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</row>
    <row r="8" spans="1:11" ht="20.25" customHeight="1">
      <c r="A8" s="480" t="s">
        <v>453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</row>
    <row r="9" spans="1:11" ht="15.95" customHeight="1">
      <c r="C9" s="478"/>
      <c r="D9" s="478"/>
      <c r="E9" s="478"/>
      <c r="F9" s="478"/>
      <c r="G9" s="478"/>
      <c r="H9" s="478"/>
      <c r="I9" s="478"/>
      <c r="J9" s="478"/>
      <c r="K9" s="478"/>
    </row>
    <row r="10" spans="1:11" ht="85.5" customHeight="1">
      <c r="A10" s="479" t="s">
        <v>382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</row>
    <row r="11" spans="1:11" ht="15.95" customHeight="1">
      <c r="C11" s="239"/>
      <c r="D11" s="239"/>
      <c r="E11" s="239"/>
      <c r="F11" s="239"/>
      <c r="G11" s="239"/>
      <c r="H11" s="239"/>
      <c r="I11" s="239"/>
      <c r="J11" s="294"/>
      <c r="K11" s="238"/>
    </row>
    <row r="12" spans="1:11" ht="13.7" customHeight="1" thickBot="1"/>
    <row r="13" spans="1:11" ht="145.5" thickTop="1" thickBot="1">
      <c r="A13" s="237" t="s">
        <v>379</v>
      </c>
      <c r="B13" s="236"/>
      <c r="C13" s="235" t="s">
        <v>378</v>
      </c>
      <c r="D13" s="234" t="s">
        <v>377</v>
      </c>
      <c r="E13" s="233" t="s">
        <v>376</v>
      </c>
      <c r="F13" s="233" t="s">
        <v>375</v>
      </c>
      <c r="G13" s="233" t="s">
        <v>374</v>
      </c>
      <c r="H13" s="233" t="s">
        <v>373</v>
      </c>
      <c r="I13" s="498" t="s">
        <v>92</v>
      </c>
      <c r="J13" s="240" t="s">
        <v>93</v>
      </c>
      <c r="K13" s="241" t="s">
        <v>383</v>
      </c>
    </row>
    <row r="14" spans="1:11" ht="21.4" customHeight="1" thickTop="1" thickBot="1">
      <c r="A14" s="481">
        <v>1</v>
      </c>
      <c r="B14" s="482"/>
      <c r="C14" s="232">
        <v>2</v>
      </c>
      <c r="D14" s="231" t="s">
        <v>372</v>
      </c>
      <c r="E14" s="230" t="s">
        <v>371</v>
      </c>
      <c r="F14" s="230" t="s">
        <v>370</v>
      </c>
      <c r="G14" s="230" t="s">
        <v>369</v>
      </c>
      <c r="H14" s="230" t="s">
        <v>368</v>
      </c>
      <c r="I14" s="230" t="s">
        <v>367</v>
      </c>
      <c r="J14" s="296" t="s">
        <v>366</v>
      </c>
      <c r="K14" s="230" t="s">
        <v>147</v>
      </c>
    </row>
    <row r="15" spans="1:11" ht="62.25" thickTop="1" thickBot="1">
      <c r="A15" s="483" t="s">
        <v>365</v>
      </c>
      <c r="B15" s="484"/>
      <c r="C15" s="229" t="s">
        <v>364</v>
      </c>
      <c r="D15" s="228" t="s">
        <v>128</v>
      </c>
      <c r="E15" s="228"/>
      <c r="F15" s="228" t="s">
        <v>122</v>
      </c>
      <c r="G15" s="228" t="s">
        <v>122</v>
      </c>
      <c r="H15" s="228" t="s">
        <v>122</v>
      </c>
      <c r="I15" s="227">
        <f>I16+I68+I75+I141+I195+I227+I233+I90+I189+I240</f>
        <v>75039.199999999983</v>
      </c>
      <c r="J15" s="297">
        <f>J16+J68+J75+J141+J195+J227+J233+J90+J189+J240</f>
        <v>70955.3</v>
      </c>
      <c r="K15" s="242">
        <f>J15/I15</f>
        <v>0.94557644537788277</v>
      </c>
    </row>
    <row r="16" spans="1:11">
      <c r="A16" s="113"/>
      <c r="B16" s="112"/>
      <c r="C16" s="226" t="s">
        <v>123</v>
      </c>
      <c r="D16" s="97" t="s">
        <v>128</v>
      </c>
      <c r="E16" s="97" t="s">
        <v>99</v>
      </c>
      <c r="F16" s="97"/>
      <c r="G16" s="97" t="s">
        <v>122</v>
      </c>
      <c r="H16" s="97" t="s">
        <v>122</v>
      </c>
      <c r="I16" s="152">
        <f>I17+I40+I45+I50</f>
        <v>12693</v>
      </c>
      <c r="J16" s="298">
        <f>J17+J40+J45+J50</f>
        <v>11689.300000000003</v>
      </c>
      <c r="K16" s="243">
        <f t="shared" ref="K16:K79" si="0">J16/I16</f>
        <v>0.92092491924682918</v>
      </c>
    </row>
    <row r="17" spans="1:13" ht="81">
      <c r="A17" s="113"/>
      <c r="B17" s="112"/>
      <c r="C17" s="118" t="s">
        <v>363</v>
      </c>
      <c r="D17" s="74" t="s">
        <v>128</v>
      </c>
      <c r="E17" s="97" t="s">
        <v>99</v>
      </c>
      <c r="F17" s="97" t="s">
        <v>152</v>
      </c>
      <c r="G17" s="97"/>
      <c r="H17" s="97"/>
      <c r="I17" s="159">
        <f>I18+I36</f>
        <v>11614.4</v>
      </c>
      <c r="J17" s="299">
        <f>J18+J36</f>
        <v>11042.000000000002</v>
      </c>
      <c r="K17" s="244">
        <f t="shared" si="0"/>
        <v>0.95071635211461647</v>
      </c>
    </row>
    <row r="18" spans="1:13" ht="28.15" customHeight="1">
      <c r="A18" s="113"/>
      <c r="B18" s="112"/>
      <c r="C18" s="115" t="s">
        <v>362</v>
      </c>
      <c r="D18" s="74" t="s">
        <v>128</v>
      </c>
      <c r="E18" s="74" t="s">
        <v>99</v>
      </c>
      <c r="F18" s="74" t="s">
        <v>152</v>
      </c>
      <c r="G18" s="74" t="s">
        <v>361</v>
      </c>
      <c r="H18" s="74" t="s">
        <v>122</v>
      </c>
      <c r="I18" s="211">
        <f>I19+I30</f>
        <v>11494.4</v>
      </c>
      <c r="J18" s="300">
        <f>J19+J30</f>
        <v>10922.000000000002</v>
      </c>
      <c r="K18" s="245">
        <f t="shared" si="0"/>
        <v>0.95020183741648123</v>
      </c>
    </row>
    <row r="19" spans="1:13" ht="47.45" customHeight="1">
      <c r="A19" s="113"/>
      <c r="B19" s="112"/>
      <c r="C19" s="115" t="s">
        <v>360</v>
      </c>
      <c r="D19" s="91" t="s">
        <v>128</v>
      </c>
      <c r="E19" s="74" t="s">
        <v>99</v>
      </c>
      <c r="F19" s="74" t="s">
        <v>152</v>
      </c>
      <c r="G19" s="74" t="s">
        <v>359</v>
      </c>
      <c r="H19" s="74"/>
      <c r="I19" s="211">
        <f>I20+I22+I24+I33+I28</f>
        <v>10552</v>
      </c>
      <c r="J19" s="300">
        <f>J20+J22+J24+J33+J28</f>
        <v>9979.7000000000025</v>
      </c>
      <c r="K19" s="245">
        <f t="shared" si="0"/>
        <v>0.94576383623957572</v>
      </c>
    </row>
    <row r="20" spans="1:13" ht="40.5">
      <c r="A20" s="113"/>
      <c r="B20" s="112"/>
      <c r="C20" s="111" t="s">
        <v>349</v>
      </c>
      <c r="D20" s="83" t="s">
        <v>128</v>
      </c>
      <c r="E20" s="82" t="s">
        <v>99</v>
      </c>
      <c r="F20" s="82" t="s">
        <v>152</v>
      </c>
      <c r="G20" s="82" t="s">
        <v>358</v>
      </c>
      <c r="H20" s="82"/>
      <c r="I20" s="122">
        <f>I21</f>
        <v>8651.7999999999993</v>
      </c>
      <c r="J20" s="301">
        <f>J21</f>
        <v>8198.2000000000007</v>
      </c>
      <c r="K20" s="246">
        <f t="shared" si="0"/>
        <v>0.94757160359693948</v>
      </c>
    </row>
    <row r="21" spans="1:13" ht="81">
      <c r="A21" s="113"/>
      <c r="B21" s="112"/>
      <c r="C21" s="132" t="s">
        <v>176</v>
      </c>
      <c r="D21" s="78" t="s">
        <v>128</v>
      </c>
      <c r="E21" s="78" t="s">
        <v>99</v>
      </c>
      <c r="F21" s="78" t="s">
        <v>152</v>
      </c>
      <c r="G21" s="78" t="s">
        <v>358</v>
      </c>
      <c r="H21" s="78" t="s">
        <v>174</v>
      </c>
      <c r="I21" s="202">
        <f>8651.8</f>
        <v>8651.7999999999993</v>
      </c>
      <c r="J21" s="165">
        <v>8198.2000000000007</v>
      </c>
      <c r="K21" s="247">
        <f t="shared" si="0"/>
        <v>0.94757160359693948</v>
      </c>
    </row>
    <row r="22" spans="1:13" ht="60.75">
      <c r="A22" s="113"/>
      <c r="B22" s="112"/>
      <c r="C22" s="219" t="s">
        <v>357</v>
      </c>
      <c r="D22" s="180" t="s">
        <v>128</v>
      </c>
      <c r="E22" s="133" t="s">
        <v>99</v>
      </c>
      <c r="F22" s="133" t="s">
        <v>152</v>
      </c>
      <c r="G22" s="133" t="s">
        <v>356</v>
      </c>
      <c r="H22" s="133"/>
      <c r="I22" s="225">
        <f>I23</f>
        <v>556.5</v>
      </c>
      <c r="J22" s="302">
        <f>J23</f>
        <v>548.70000000000005</v>
      </c>
      <c r="K22" s="248">
        <f t="shared" si="0"/>
        <v>0.98598382749326152</v>
      </c>
    </row>
    <row r="23" spans="1:13" ht="81">
      <c r="A23" s="113"/>
      <c r="B23" s="112"/>
      <c r="C23" s="132" t="s">
        <v>176</v>
      </c>
      <c r="D23" s="78" t="s">
        <v>128</v>
      </c>
      <c r="E23" s="78" t="s">
        <v>99</v>
      </c>
      <c r="F23" s="78" t="s">
        <v>152</v>
      </c>
      <c r="G23" s="78" t="s">
        <v>356</v>
      </c>
      <c r="H23" s="78" t="s">
        <v>174</v>
      </c>
      <c r="I23" s="202">
        <v>556.5</v>
      </c>
      <c r="J23" s="165">
        <v>548.70000000000005</v>
      </c>
      <c r="K23" s="247">
        <f t="shared" si="0"/>
        <v>0.98598382749326152</v>
      </c>
    </row>
    <row r="24" spans="1:13" ht="40.5">
      <c r="A24" s="113"/>
      <c r="B24" s="112"/>
      <c r="C24" s="111" t="s">
        <v>355</v>
      </c>
      <c r="D24" s="83" t="s">
        <v>128</v>
      </c>
      <c r="E24" s="82" t="s">
        <v>99</v>
      </c>
      <c r="F24" s="82" t="s">
        <v>152</v>
      </c>
      <c r="G24" s="82" t="s">
        <v>354</v>
      </c>
      <c r="H24" s="82"/>
      <c r="I24" s="128">
        <f>I25+I26+I27</f>
        <v>1215.0999999999999</v>
      </c>
      <c r="J24" s="303">
        <f>J25+J26+J27</f>
        <v>1104.2</v>
      </c>
      <c r="K24" s="249">
        <f t="shared" si="0"/>
        <v>0.90873179162208884</v>
      </c>
      <c r="M24" s="58"/>
    </row>
    <row r="25" spans="1:13" ht="81">
      <c r="A25" s="113"/>
      <c r="B25" s="112"/>
      <c r="C25" s="121" t="s">
        <v>176</v>
      </c>
      <c r="D25" s="88" t="s">
        <v>128</v>
      </c>
      <c r="E25" s="88" t="s">
        <v>99</v>
      </c>
      <c r="F25" s="88" t="s">
        <v>152</v>
      </c>
      <c r="G25" s="88" t="s">
        <v>354</v>
      </c>
      <c r="H25" s="88" t="s">
        <v>174</v>
      </c>
      <c r="I25" s="119">
        <v>7.8</v>
      </c>
      <c r="J25" s="304">
        <v>0</v>
      </c>
      <c r="K25" s="250">
        <f t="shared" si="0"/>
        <v>0</v>
      </c>
    </row>
    <row r="26" spans="1:13" ht="40.5">
      <c r="A26" s="113"/>
      <c r="B26" s="112"/>
      <c r="C26" s="155" t="s">
        <v>117</v>
      </c>
      <c r="D26" s="88" t="s">
        <v>128</v>
      </c>
      <c r="E26" s="88" t="s">
        <v>99</v>
      </c>
      <c r="F26" s="88" t="s">
        <v>152</v>
      </c>
      <c r="G26" s="88" t="s">
        <v>354</v>
      </c>
      <c r="H26" s="88" t="s">
        <v>116</v>
      </c>
      <c r="I26" s="119">
        <f>1112.8+14.4+80-50</f>
        <v>1157.2</v>
      </c>
      <c r="J26" s="304">
        <v>1054.2</v>
      </c>
      <c r="K26" s="250">
        <f t="shared" si="0"/>
        <v>0.91099204977531978</v>
      </c>
    </row>
    <row r="27" spans="1:13" ht="29.45" customHeight="1">
      <c r="A27" s="113"/>
      <c r="B27" s="112"/>
      <c r="C27" s="155" t="s">
        <v>115</v>
      </c>
      <c r="D27" s="120" t="s">
        <v>128</v>
      </c>
      <c r="E27" s="88" t="s">
        <v>99</v>
      </c>
      <c r="F27" s="88" t="s">
        <v>152</v>
      </c>
      <c r="G27" s="88" t="s">
        <v>354</v>
      </c>
      <c r="H27" s="88" t="s">
        <v>113</v>
      </c>
      <c r="I27" s="202">
        <f>1.5-1.4+50</f>
        <v>50.1</v>
      </c>
      <c r="J27" s="165">
        <v>50</v>
      </c>
      <c r="K27" s="247">
        <f t="shared" si="0"/>
        <v>0.99800399201596801</v>
      </c>
    </row>
    <row r="28" spans="1:13" ht="60.75" customHeight="1">
      <c r="A28" s="113"/>
      <c r="B28" s="112"/>
      <c r="C28" s="219" t="s">
        <v>353</v>
      </c>
      <c r="D28" s="180" t="s">
        <v>128</v>
      </c>
      <c r="E28" s="133" t="s">
        <v>99</v>
      </c>
      <c r="F28" s="133" t="s">
        <v>152</v>
      </c>
      <c r="G28" s="133" t="s">
        <v>352</v>
      </c>
      <c r="H28" s="133"/>
      <c r="I28" s="225">
        <f>I29</f>
        <v>125.1</v>
      </c>
      <c r="J28" s="302">
        <f>J29</f>
        <v>125.1</v>
      </c>
      <c r="K28" s="248">
        <f t="shared" si="0"/>
        <v>1</v>
      </c>
    </row>
    <row r="29" spans="1:13" ht="69.75" customHeight="1">
      <c r="A29" s="113"/>
      <c r="B29" s="112"/>
      <c r="C29" s="132" t="s">
        <v>176</v>
      </c>
      <c r="D29" s="78" t="s">
        <v>128</v>
      </c>
      <c r="E29" s="78" t="s">
        <v>99</v>
      </c>
      <c r="F29" s="78" t="s">
        <v>152</v>
      </c>
      <c r="G29" s="78" t="s">
        <v>352</v>
      </c>
      <c r="H29" s="78" t="s">
        <v>174</v>
      </c>
      <c r="I29" s="202">
        <v>125.1</v>
      </c>
      <c r="J29" s="165">
        <v>125.1</v>
      </c>
      <c r="K29" s="247">
        <f t="shared" si="0"/>
        <v>1</v>
      </c>
    </row>
    <row r="30" spans="1:13" ht="40.5">
      <c r="A30" s="113"/>
      <c r="B30" s="112"/>
      <c r="C30" s="115" t="s">
        <v>351</v>
      </c>
      <c r="D30" s="140" t="s">
        <v>128</v>
      </c>
      <c r="E30" s="74" t="s">
        <v>99</v>
      </c>
      <c r="F30" s="74" t="s">
        <v>152</v>
      </c>
      <c r="G30" s="74" t="s">
        <v>350</v>
      </c>
      <c r="H30" s="74"/>
      <c r="I30" s="224">
        <f>I31</f>
        <v>942.4</v>
      </c>
      <c r="J30" s="305">
        <f>J31</f>
        <v>942.3</v>
      </c>
      <c r="K30" s="251">
        <f t="shared" si="0"/>
        <v>0.99989388794567058</v>
      </c>
    </row>
    <row r="31" spans="1:13" ht="40.5">
      <c r="A31" s="113"/>
      <c r="B31" s="112"/>
      <c r="C31" s="111" t="s">
        <v>349</v>
      </c>
      <c r="D31" s="156" t="s">
        <v>128</v>
      </c>
      <c r="E31" s="82" t="s">
        <v>99</v>
      </c>
      <c r="F31" s="82" t="s">
        <v>152</v>
      </c>
      <c r="G31" s="82" t="s">
        <v>348</v>
      </c>
      <c r="H31" s="82"/>
      <c r="I31" s="128">
        <f>I32</f>
        <v>942.4</v>
      </c>
      <c r="J31" s="303">
        <f>J32</f>
        <v>942.3</v>
      </c>
      <c r="K31" s="249">
        <f t="shared" si="0"/>
        <v>0.99989388794567058</v>
      </c>
    </row>
    <row r="32" spans="1:13" ht="81">
      <c r="A32" s="113"/>
      <c r="B32" s="112"/>
      <c r="C32" s="132" t="s">
        <v>176</v>
      </c>
      <c r="D32" s="79" t="s">
        <v>128</v>
      </c>
      <c r="E32" s="78" t="s">
        <v>99</v>
      </c>
      <c r="F32" s="78" t="s">
        <v>152</v>
      </c>
      <c r="G32" s="78" t="s">
        <v>348</v>
      </c>
      <c r="H32" s="78" t="s">
        <v>174</v>
      </c>
      <c r="I32" s="202">
        <f>1414-471.6</f>
        <v>942.4</v>
      </c>
      <c r="J32" s="165">
        <v>942.3</v>
      </c>
      <c r="K32" s="247">
        <f t="shared" si="0"/>
        <v>0.99989388794567058</v>
      </c>
    </row>
    <row r="33" spans="1:11" ht="60.75">
      <c r="A33" s="113"/>
      <c r="B33" s="112"/>
      <c r="C33" s="223" t="s">
        <v>347</v>
      </c>
      <c r="D33" s="141" t="s">
        <v>128</v>
      </c>
      <c r="E33" s="222" t="s">
        <v>99</v>
      </c>
      <c r="F33" s="136" t="s">
        <v>152</v>
      </c>
      <c r="G33" s="136" t="s">
        <v>346</v>
      </c>
      <c r="H33" s="116"/>
      <c r="I33" s="159">
        <f>I34</f>
        <v>3.5</v>
      </c>
      <c r="J33" s="299">
        <f>J34</f>
        <v>3.5</v>
      </c>
      <c r="K33" s="252">
        <f t="shared" si="0"/>
        <v>1</v>
      </c>
    </row>
    <row r="34" spans="1:11" ht="60.75">
      <c r="A34" s="113"/>
      <c r="B34" s="112"/>
      <c r="C34" s="174" t="s">
        <v>345</v>
      </c>
      <c r="D34" s="156" t="s">
        <v>128</v>
      </c>
      <c r="E34" s="94" t="s">
        <v>99</v>
      </c>
      <c r="F34" s="82" t="s">
        <v>152</v>
      </c>
      <c r="G34" s="82" t="s">
        <v>344</v>
      </c>
      <c r="H34" s="110"/>
      <c r="I34" s="122">
        <f>I35</f>
        <v>3.5</v>
      </c>
      <c r="J34" s="301">
        <f>J35</f>
        <v>3.5</v>
      </c>
      <c r="K34" s="246">
        <f t="shared" si="0"/>
        <v>1</v>
      </c>
    </row>
    <row r="35" spans="1:11" ht="40.5">
      <c r="A35" s="113"/>
      <c r="B35" s="112"/>
      <c r="C35" s="149" t="s">
        <v>117</v>
      </c>
      <c r="D35" s="79" t="s">
        <v>128</v>
      </c>
      <c r="E35" s="78" t="s">
        <v>99</v>
      </c>
      <c r="F35" s="78" t="s">
        <v>152</v>
      </c>
      <c r="G35" s="78" t="s">
        <v>344</v>
      </c>
      <c r="H35" s="78" t="s">
        <v>116</v>
      </c>
      <c r="I35" s="202">
        <v>3.5</v>
      </c>
      <c r="J35" s="165">
        <v>3.5</v>
      </c>
      <c r="K35" s="247">
        <f t="shared" si="0"/>
        <v>1</v>
      </c>
    </row>
    <row r="36" spans="1:11" ht="40.5">
      <c r="A36" s="113"/>
      <c r="B36" s="112"/>
      <c r="C36" s="219" t="s">
        <v>112</v>
      </c>
      <c r="D36" s="156" t="s">
        <v>128</v>
      </c>
      <c r="E36" s="94" t="s">
        <v>99</v>
      </c>
      <c r="F36" s="82" t="s">
        <v>152</v>
      </c>
      <c r="G36" s="82" t="s">
        <v>340</v>
      </c>
      <c r="H36" s="135"/>
      <c r="I36" s="211">
        <f t="shared" ref="I36:J38" si="1">I37</f>
        <v>120</v>
      </c>
      <c r="J36" s="300">
        <f t="shared" si="1"/>
        <v>120</v>
      </c>
      <c r="K36" s="245">
        <f t="shared" si="0"/>
        <v>1</v>
      </c>
    </row>
    <row r="37" spans="1:11">
      <c r="A37" s="113"/>
      <c r="B37" s="112"/>
      <c r="C37" s="115" t="s">
        <v>131</v>
      </c>
      <c r="D37" s="156" t="s">
        <v>128</v>
      </c>
      <c r="E37" s="75" t="s">
        <v>99</v>
      </c>
      <c r="F37" s="74" t="s">
        <v>152</v>
      </c>
      <c r="G37" s="74" t="s">
        <v>109</v>
      </c>
      <c r="H37" s="73"/>
      <c r="I37" s="211">
        <f t="shared" si="1"/>
        <v>120</v>
      </c>
      <c r="J37" s="300">
        <f t="shared" si="1"/>
        <v>120</v>
      </c>
      <c r="K37" s="245">
        <f t="shared" si="0"/>
        <v>1</v>
      </c>
    </row>
    <row r="38" spans="1:11" ht="40.5">
      <c r="A38" s="113"/>
      <c r="B38" s="112"/>
      <c r="C38" s="221" t="s">
        <v>343</v>
      </c>
      <c r="D38" s="82" t="s">
        <v>128</v>
      </c>
      <c r="E38" s="82" t="s">
        <v>99</v>
      </c>
      <c r="F38" s="82" t="s">
        <v>152</v>
      </c>
      <c r="G38" s="82" t="s">
        <v>342</v>
      </c>
      <c r="H38" s="82"/>
      <c r="I38" s="122">
        <f t="shared" si="1"/>
        <v>120</v>
      </c>
      <c r="J38" s="301">
        <f t="shared" si="1"/>
        <v>120</v>
      </c>
      <c r="K38" s="253">
        <f t="shared" si="0"/>
        <v>1</v>
      </c>
    </row>
    <row r="39" spans="1:11">
      <c r="A39" s="113"/>
      <c r="B39" s="112"/>
      <c r="C39" s="164" t="s">
        <v>107</v>
      </c>
      <c r="D39" s="78" t="s">
        <v>128</v>
      </c>
      <c r="E39" s="78" t="s">
        <v>99</v>
      </c>
      <c r="F39" s="78" t="s">
        <v>152</v>
      </c>
      <c r="G39" s="78" t="s">
        <v>342</v>
      </c>
      <c r="H39" s="78" t="s">
        <v>104</v>
      </c>
      <c r="I39" s="202">
        <v>120</v>
      </c>
      <c r="J39" s="165">
        <v>120</v>
      </c>
      <c r="K39" s="254">
        <f t="shared" si="0"/>
        <v>1</v>
      </c>
    </row>
    <row r="40" spans="1:11" ht="60.75">
      <c r="A40" s="113"/>
      <c r="B40" s="112"/>
      <c r="C40" s="220" t="s">
        <v>341</v>
      </c>
      <c r="D40" s="156" t="s">
        <v>128</v>
      </c>
      <c r="E40" s="74" t="s">
        <v>99</v>
      </c>
      <c r="F40" s="74" t="s">
        <v>338</v>
      </c>
      <c r="G40" s="74"/>
      <c r="H40" s="74"/>
      <c r="I40" s="211">
        <f t="shared" ref="I40:J43" si="2">I41</f>
        <v>229.1</v>
      </c>
      <c r="J40" s="300">
        <f t="shared" si="2"/>
        <v>229.1</v>
      </c>
      <c r="K40" s="245">
        <f t="shared" si="0"/>
        <v>1</v>
      </c>
    </row>
    <row r="41" spans="1:11" ht="40.5">
      <c r="A41" s="113"/>
      <c r="B41" s="112"/>
      <c r="C41" s="219" t="s">
        <v>112</v>
      </c>
      <c r="D41" s="156" t="s">
        <v>128</v>
      </c>
      <c r="E41" s="94" t="s">
        <v>99</v>
      </c>
      <c r="F41" s="82" t="s">
        <v>338</v>
      </c>
      <c r="G41" s="82" t="s">
        <v>340</v>
      </c>
      <c r="H41" s="135"/>
      <c r="I41" s="211">
        <f t="shared" si="2"/>
        <v>229.1</v>
      </c>
      <c r="J41" s="300">
        <f t="shared" si="2"/>
        <v>229.1</v>
      </c>
      <c r="K41" s="245">
        <f t="shared" si="0"/>
        <v>1</v>
      </c>
    </row>
    <row r="42" spans="1:11">
      <c r="A42" s="113"/>
      <c r="B42" s="112"/>
      <c r="C42" s="115" t="s">
        <v>131</v>
      </c>
      <c r="D42" s="156" t="s">
        <v>128</v>
      </c>
      <c r="E42" s="75" t="s">
        <v>99</v>
      </c>
      <c r="F42" s="74" t="s">
        <v>338</v>
      </c>
      <c r="G42" s="74" t="s">
        <v>109</v>
      </c>
      <c r="H42" s="73"/>
      <c r="I42" s="211">
        <f t="shared" si="2"/>
        <v>229.1</v>
      </c>
      <c r="J42" s="300">
        <f t="shared" si="2"/>
        <v>229.1</v>
      </c>
      <c r="K42" s="245">
        <f t="shared" si="0"/>
        <v>1</v>
      </c>
    </row>
    <row r="43" spans="1:11" ht="40.5">
      <c r="A43" s="113"/>
      <c r="B43" s="112"/>
      <c r="C43" s="111" t="s">
        <v>339</v>
      </c>
      <c r="D43" s="156" t="s">
        <v>128</v>
      </c>
      <c r="E43" s="82" t="s">
        <v>99</v>
      </c>
      <c r="F43" s="82" t="s">
        <v>338</v>
      </c>
      <c r="G43" s="82" t="s">
        <v>337</v>
      </c>
      <c r="H43" s="82"/>
      <c r="I43" s="122">
        <f t="shared" si="2"/>
        <v>229.1</v>
      </c>
      <c r="J43" s="301">
        <f t="shared" si="2"/>
        <v>229.1</v>
      </c>
      <c r="K43" s="246">
        <f t="shared" si="0"/>
        <v>1</v>
      </c>
    </row>
    <row r="44" spans="1:11">
      <c r="A44" s="113"/>
      <c r="B44" s="112"/>
      <c r="C44" s="132" t="s">
        <v>107</v>
      </c>
      <c r="D44" s="79" t="s">
        <v>128</v>
      </c>
      <c r="E44" s="78" t="s">
        <v>99</v>
      </c>
      <c r="F44" s="78" t="s">
        <v>338</v>
      </c>
      <c r="G44" s="78" t="s">
        <v>337</v>
      </c>
      <c r="H44" s="78" t="s">
        <v>104</v>
      </c>
      <c r="I44" s="202">
        <v>229.1</v>
      </c>
      <c r="J44" s="165">
        <v>229.1</v>
      </c>
      <c r="K44" s="247">
        <f t="shared" si="0"/>
        <v>1</v>
      </c>
    </row>
    <row r="45" spans="1:11">
      <c r="A45" s="113"/>
      <c r="B45" s="112"/>
      <c r="C45" s="115" t="s">
        <v>336</v>
      </c>
      <c r="D45" s="74" t="s">
        <v>128</v>
      </c>
      <c r="E45" s="74" t="s">
        <v>99</v>
      </c>
      <c r="F45" s="74" t="s">
        <v>136</v>
      </c>
      <c r="G45" s="74"/>
      <c r="H45" s="74"/>
      <c r="I45" s="211">
        <f t="shared" ref="I45:J48" si="3">I46</f>
        <v>250</v>
      </c>
      <c r="J45" s="300">
        <f t="shared" si="3"/>
        <v>0</v>
      </c>
      <c r="K45" s="245">
        <f t="shared" si="0"/>
        <v>0</v>
      </c>
    </row>
    <row r="46" spans="1:11" ht="40.5">
      <c r="A46" s="113"/>
      <c r="B46" s="112"/>
      <c r="C46" s="219" t="s">
        <v>112</v>
      </c>
      <c r="D46" s="74" t="s">
        <v>128</v>
      </c>
      <c r="E46" s="74" t="s">
        <v>99</v>
      </c>
      <c r="F46" s="74" t="s">
        <v>136</v>
      </c>
      <c r="G46" s="74" t="s">
        <v>111</v>
      </c>
      <c r="H46" s="74"/>
      <c r="I46" s="211">
        <f t="shared" si="3"/>
        <v>250</v>
      </c>
      <c r="J46" s="300">
        <f t="shared" si="3"/>
        <v>0</v>
      </c>
      <c r="K46" s="245">
        <f t="shared" si="0"/>
        <v>0</v>
      </c>
    </row>
    <row r="47" spans="1:11">
      <c r="A47" s="113"/>
      <c r="B47" s="112"/>
      <c r="C47" s="115" t="s">
        <v>131</v>
      </c>
      <c r="D47" s="133" t="s">
        <v>128</v>
      </c>
      <c r="E47" s="74" t="s">
        <v>99</v>
      </c>
      <c r="F47" s="74" t="s">
        <v>136</v>
      </c>
      <c r="G47" s="74" t="s">
        <v>109</v>
      </c>
      <c r="H47" s="74" t="s">
        <v>122</v>
      </c>
      <c r="I47" s="211">
        <f t="shared" si="3"/>
        <v>250</v>
      </c>
      <c r="J47" s="300">
        <f t="shared" si="3"/>
        <v>0</v>
      </c>
      <c r="K47" s="245">
        <f t="shared" si="0"/>
        <v>0</v>
      </c>
    </row>
    <row r="48" spans="1:11" ht="40.5">
      <c r="A48" s="113"/>
      <c r="B48" s="112"/>
      <c r="C48" s="111" t="s">
        <v>335</v>
      </c>
      <c r="D48" s="156" t="s">
        <v>128</v>
      </c>
      <c r="E48" s="82" t="s">
        <v>99</v>
      </c>
      <c r="F48" s="82" t="s">
        <v>136</v>
      </c>
      <c r="G48" s="82" t="s">
        <v>334</v>
      </c>
      <c r="H48" s="82"/>
      <c r="I48" s="122">
        <f t="shared" si="3"/>
        <v>250</v>
      </c>
      <c r="J48" s="301">
        <f t="shared" si="3"/>
        <v>0</v>
      </c>
      <c r="K48" s="246">
        <f t="shared" si="0"/>
        <v>0</v>
      </c>
    </row>
    <row r="49" spans="1:11">
      <c r="A49" s="113"/>
      <c r="B49" s="112"/>
      <c r="C49" s="132" t="s">
        <v>115</v>
      </c>
      <c r="D49" s="79" t="s">
        <v>128</v>
      </c>
      <c r="E49" s="78" t="s">
        <v>99</v>
      </c>
      <c r="F49" s="78" t="s">
        <v>136</v>
      </c>
      <c r="G49" s="78" t="s">
        <v>334</v>
      </c>
      <c r="H49" s="78" t="s">
        <v>113</v>
      </c>
      <c r="I49" s="202">
        <v>250</v>
      </c>
      <c r="J49" s="165">
        <v>0</v>
      </c>
      <c r="K49" s="247">
        <f t="shared" si="0"/>
        <v>0</v>
      </c>
    </row>
    <row r="50" spans="1:11">
      <c r="A50" s="113"/>
      <c r="B50" s="112"/>
      <c r="C50" s="115" t="s">
        <v>103</v>
      </c>
      <c r="D50" s="74" t="s">
        <v>128</v>
      </c>
      <c r="E50" s="74" t="s">
        <v>99</v>
      </c>
      <c r="F50" s="74" t="s">
        <v>98</v>
      </c>
      <c r="G50" s="74"/>
      <c r="H50" s="74"/>
      <c r="I50" s="211">
        <f>I51</f>
        <v>599.5</v>
      </c>
      <c r="J50" s="300">
        <f>J51</f>
        <v>418.2</v>
      </c>
      <c r="K50" s="245">
        <f t="shared" si="0"/>
        <v>0.69758131776480403</v>
      </c>
    </row>
    <row r="51" spans="1:11" ht="19.899999999999999" customHeight="1">
      <c r="A51" s="113"/>
      <c r="B51" s="112"/>
      <c r="C51" s="219" t="s">
        <v>112</v>
      </c>
      <c r="D51" s="74" t="s">
        <v>128</v>
      </c>
      <c r="E51" s="74" t="s">
        <v>99</v>
      </c>
      <c r="F51" s="74" t="s">
        <v>98</v>
      </c>
      <c r="G51" s="74" t="s">
        <v>111</v>
      </c>
      <c r="H51" s="74"/>
      <c r="I51" s="137">
        <f>I52</f>
        <v>599.5</v>
      </c>
      <c r="J51" s="306">
        <f>J52</f>
        <v>418.2</v>
      </c>
      <c r="K51" s="255">
        <f t="shared" si="0"/>
        <v>0.69758131776480403</v>
      </c>
    </row>
    <row r="52" spans="1:11" ht="25.15" customHeight="1">
      <c r="A52" s="113"/>
      <c r="B52" s="112"/>
      <c r="C52" s="115" t="s">
        <v>131</v>
      </c>
      <c r="D52" s="74" t="s">
        <v>128</v>
      </c>
      <c r="E52" s="74" t="s">
        <v>99</v>
      </c>
      <c r="F52" s="74" t="s">
        <v>98</v>
      </c>
      <c r="G52" s="74" t="s">
        <v>109</v>
      </c>
      <c r="H52" s="74"/>
      <c r="I52" s="137">
        <f>I53+I57+I59+I64+I66+I61+I55</f>
        <v>599.5</v>
      </c>
      <c r="J52" s="306">
        <f>J53+J57+J59+J64+J66+J61+J55</f>
        <v>418.2</v>
      </c>
      <c r="K52" s="256">
        <f t="shared" si="0"/>
        <v>0.69758131776480403</v>
      </c>
    </row>
    <row r="53" spans="1:11" ht="41.25" customHeight="1">
      <c r="A53" s="113"/>
      <c r="B53" s="112"/>
      <c r="C53" s="111" t="s">
        <v>333</v>
      </c>
      <c r="D53" s="133" t="s">
        <v>128</v>
      </c>
      <c r="E53" s="82" t="s">
        <v>99</v>
      </c>
      <c r="F53" s="82" t="s">
        <v>98</v>
      </c>
      <c r="G53" s="82" t="s">
        <v>332</v>
      </c>
      <c r="H53" s="110"/>
      <c r="I53" s="218">
        <f>I54</f>
        <v>11.5</v>
      </c>
      <c r="J53" s="68">
        <f>J54</f>
        <v>2.2999999999999998</v>
      </c>
      <c r="K53" s="257">
        <f t="shared" si="0"/>
        <v>0.19999999999999998</v>
      </c>
    </row>
    <row r="54" spans="1:11" ht="30" customHeight="1">
      <c r="A54" s="113"/>
      <c r="B54" s="112"/>
      <c r="C54" s="149" t="s">
        <v>101</v>
      </c>
      <c r="D54" s="78" t="s">
        <v>128</v>
      </c>
      <c r="E54" s="78" t="s">
        <v>99</v>
      </c>
      <c r="F54" s="78" t="s">
        <v>98</v>
      </c>
      <c r="G54" s="78" t="s">
        <v>332</v>
      </c>
      <c r="H54" s="78" t="s">
        <v>96</v>
      </c>
      <c r="I54" s="202">
        <v>11.5</v>
      </c>
      <c r="J54" s="165">
        <v>2.2999999999999998</v>
      </c>
      <c r="K54" s="247">
        <f t="shared" si="0"/>
        <v>0.19999999999999998</v>
      </c>
    </row>
    <row r="55" spans="1:11" ht="46.5" customHeight="1">
      <c r="A55" s="113"/>
      <c r="B55" s="112"/>
      <c r="C55" s="217" t="s">
        <v>331</v>
      </c>
      <c r="D55" s="83" t="s">
        <v>128</v>
      </c>
      <c r="E55" s="83" t="s">
        <v>99</v>
      </c>
      <c r="F55" s="83" t="s">
        <v>98</v>
      </c>
      <c r="G55" s="83" t="s">
        <v>330</v>
      </c>
      <c r="H55" s="150"/>
      <c r="I55" s="93">
        <f>I56</f>
        <v>10.3</v>
      </c>
      <c r="J55" s="307">
        <f>J56</f>
        <v>10.3</v>
      </c>
      <c r="K55" s="258">
        <f t="shared" si="0"/>
        <v>1</v>
      </c>
    </row>
    <row r="56" spans="1:11" ht="30" customHeight="1">
      <c r="A56" s="113"/>
      <c r="B56" s="112"/>
      <c r="C56" s="216" t="s">
        <v>115</v>
      </c>
      <c r="D56" s="120" t="s">
        <v>128</v>
      </c>
      <c r="E56" s="120" t="s">
        <v>99</v>
      </c>
      <c r="F56" s="120" t="s">
        <v>98</v>
      </c>
      <c r="G56" s="120" t="s">
        <v>330</v>
      </c>
      <c r="H56" s="120" t="s">
        <v>113</v>
      </c>
      <c r="I56" s="202">
        <v>10.3</v>
      </c>
      <c r="J56" s="165">
        <v>10.3</v>
      </c>
      <c r="K56" s="247">
        <f t="shared" si="0"/>
        <v>1</v>
      </c>
    </row>
    <row r="57" spans="1:11">
      <c r="A57" s="113"/>
      <c r="B57" s="112"/>
      <c r="C57" s="215" t="s">
        <v>329</v>
      </c>
      <c r="D57" s="91" t="s">
        <v>128</v>
      </c>
      <c r="E57" s="91" t="s">
        <v>99</v>
      </c>
      <c r="F57" s="91" t="s">
        <v>98</v>
      </c>
      <c r="G57" s="91" t="s">
        <v>328</v>
      </c>
      <c r="H57" s="91"/>
      <c r="I57" s="210">
        <f>I58</f>
        <v>129.69999999999999</v>
      </c>
      <c r="J57" s="308">
        <f>J58</f>
        <v>90.1</v>
      </c>
      <c r="K57" s="259">
        <f t="shared" si="0"/>
        <v>0.69468003084040097</v>
      </c>
    </row>
    <row r="58" spans="1:11" ht="40.5">
      <c r="A58" s="113"/>
      <c r="B58" s="112"/>
      <c r="C58" s="155" t="s">
        <v>117</v>
      </c>
      <c r="D58" s="88" t="s">
        <v>128</v>
      </c>
      <c r="E58" s="88" t="s">
        <v>99</v>
      </c>
      <c r="F58" s="88" t="s">
        <v>98</v>
      </c>
      <c r="G58" s="88" t="s">
        <v>328</v>
      </c>
      <c r="H58" s="88" t="s">
        <v>116</v>
      </c>
      <c r="I58" s="119">
        <f>140-10.3</f>
        <v>129.69999999999999</v>
      </c>
      <c r="J58" s="304">
        <v>90.1</v>
      </c>
      <c r="K58" s="250">
        <f t="shared" si="0"/>
        <v>0.69468003084040097</v>
      </c>
    </row>
    <row r="59" spans="1:11" ht="60.75">
      <c r="A59" s="113"/>
      <c r="B59" s="112"/>
      <c r="C59" s="111" t="s">
        <v>327</v>
      </c>
      <c r="D59" s="82" t="s">
        <v>128</v>
      </c>
      <c r="E59" s="82" t="s">
        <v>99</v>
      </c>
      <c r="F59" s="82" t="s">
        <v>98</v>
      </c>
      <c r="G59" s="82" t="s">
        <v>326</v>
      </c>
      <c r="H59" s="82"/>
      <c r="I59" s="122">
        <f>I60</f>
        <v>100</v>
      </c>
      <c r="J59" s="301">
        <f>J60</f>
        <v>9.1999999999999993</v>
      </c>
      <c r="K59" s="246">
        <f t="shared" si="0"/>
        <v>9.1999999999999998E-2</v>
      </c>
    </row>
    <row r="60" spans="1:11" ht="40.5">
      <c r="A60" s="113"/>
      <c r="B60" s="112"/>
      <c r="C60" s="149" t="s">
        <v>117</v>
      </c>
      <c r="D60" s="79" t="s">
        <v>128</v>
      </c>
      <c r="E60" s="78" t="s">
        <v>99</v>
      </c>
      <c r="F60" s="78" t="s">
        <v>98</v>
      </c>
      <c r="G60" s="78" t="s">
        <v>326</v>
      </c>
      <c r="H60" s="78" t="s">
        <v>116</v>
      </c>
      <c r="I60" s="202">
        <v>100</v>
      </c>
      <c r="J60" s="165">
        <v>9.1999999999999993</v>
      </c>
      <c r="K60" s="247">
        <f t="shared" si="0"/>
        <v>9.1999999999999998E-2</v>
      </c>
    </row>
    <row r="61" spans="1:11" ht="81">
      <c r="A61" s="113"/>
      <c r="B61" s="112"/>
      <c r="C61" s="181" t="s">
        <v>325</v>
      </c>
      <c r="D61" s="180" t="s">
        <v>128</v>
      </c>
      <c r="E61" s="176" t="s">
        <v>99</v>
      </c>
      <c r="F61" s="176" t="s">
        <v>98</v>
      </c>
      <c r="G61" s="176" t="s">
        <v>324</v>
      </c>
      <c r="H61" s="214"/>
      <c r="I61" s="191">
        <f>I62+I63</f>
        <v>110</v>
      </c>
      <c r="J61" s="309">
        <f>J62</f>
        <v>102</v>
      </c>
      <c r="K61" s="260">
        <f t="shared" si="0"/>
        <v>0.92727272727272725</v>
      </c>
    </row>
    <row r="62" spans="1:11" ht="40.5">
      <c r="A62" s="113"/>
      <c r="B62" s="112"/>
      <c r="C62" s="155" t="s">
        <v>117</v>
      </c>
      <c r="D62" s="88" t="s">
        <v>128</v>
      </c>
      <c r="E62" s="88" t="s">
        <v>99</v>
      </c>
      <c r="F62" s="88" t="s">
        <v>98</v>
      </c>
      <c r="G62" s="88" t="s">
        <v>324</v>
      </c>
      <c r="H62" s="88" t="s">
        <v>116</v>
      </c>
      <c r="I62" s="119">
        <v>110</v>
      </c>
      <c r="J62" s="304">
        <v>102</v>
      </c>
      <c r="K62" s="250">
        <f t="shared" si="0"/>
        <v>0.92727272727272725</v>
      </c>
    </row>
    <row r="63" spans="1:11">
      <c r="A63" s="113"/>
      <c r="B63" s="112"/>
      <c r="C63" s="213" t="s">
        <v>115</v>
      </c>
      <c r="D63" s="78" t="s">
        <v>128</v>
      </c>
      <c r="E63" s="78" t="s">
        <v>99</v>
      </c>
      <c r="F63" s="78" t="s">
        <v>98</v>
      </c>
      <c r="G63" s="78" t="s">
        <v>324</v>
      </c>
      <c r="H63" s="78" t="s">
        <v>113</v>
      </c>
      <c r="I63" s="202">
        <f>77.1-77.1</f>
        <v>0</v>
      </c>
      <c r="J63" s="165">
        <v>0</v>
      </c>
      <c r="K63" s="247" t="e">
        <f t="shared" si="0"/>
        <v>#DIV/0!</v>
      </c>
    </row>
    <row r="64" spans="1:11" ht="52.5" customHeight="1">
      <c r="A64" s="113"/>
      <c r="B64" s="112"/>
      <c r="C64" s="111" t="s">
        <v>323</v>
      </c>
      <c r="D64" s="82" t="s">
        <v>128</v>
      </c>
      <c r="E64" s="94" t="s">
        <v>99</v>
      </c>
      <c r="F64" s="82" t="s">
        <v>98</v>
      </c>
      <c r="G64" s="82" t="s">
        <v>322</v>
      </c>
      <c r="H64" s="110"/>
      <c r="I64" s="128">
        <f>I65</f>
        <v>100</v>
      </c>
      <c r="J64" s="303">
        <f>J65</f>
        <v>66.3</v>
      </c>
      <c r="K64" s="249">
        <f t="shared" si="0"/>
        <v>0.66299999999999992</v>
      </c>
    </row>
    <row r="65" spans="1:11" ht="40.5">
      <c r="A65" s="113"/>
      <c r="B65" s="112"/>
      <c r="C65" s="155" t="s">
        <v>117</v>
      </c>
      <c r="D65" s="116" t="s">
        <v>128</v>
      </c>
      <c r="E65" s="78" t="s">
        <v>99</v>
      </c>
      <c r="F65" s="78" t="s">
        <v>98</v>
      </c>
      <c r="G65" s="78" t="s">
        <v>322</v>
      </c>
      <c r="H65" s="78" t="s">
        <v>116</v>
      </c>
      <c r="I65" s="202">
        <v>100</v>
      </c>
      <c r="J65" s="165">
        <v>66.3</v>
      </c>
      <c r="K65" s="247">
        <f t="shared" si="0"/>
        <v>0.66299999999999992</v>
      </c>
    </row>
    <row r="66" spans="1:11" ht="45" customHeight="1">
      <c r="A66" s="113"/>
      <c r="B66" s="112"/>
      <c r="C66" s="111" t="s">
        <v>321</v>
      </c>
      <c r="D66" s="82" t="s">
        <v>128</v>
      </c>
      <c r="E66" s="82" t="s">
        <v>99</v>
      </c>
      <c r="F66" s="82" t="s">
        <v>98</v>
      </c>
      <c r="G66" s="82" t="s">
        <v>320</v>
      </c>
      <c r="H66" s="82"/>
      <c r="I66" s="122">
        <f>I67</f>
        <v>138</v>
      </c>
      <c r="J66" s="301">
        <f>J67</f>
        <v>138</v>
      </c>
      <c r="K66" s="246">
        <f t="shared" si="0"/>
        <v>1</v>
      </c>
    </row>
    <row r="67" spans="1:11">
      <c r="A67" s="113"/>
      <c r="B67" s="112"/>
      <c r="C67" s="132" t="s">
        <v>107</v>
      </c>
      <c r="D67" s="116" t="s">
        <v>128</v>
      </c>
      <c r="E67" s="78" t="s">
        <v>99</v>
      </c>
      <c r="F67" s="78" t="s">
        <v>98</v>
      </c>
      <c r="G67" s="78" t="s">
        <v>320</v>
      </c>
      <c r="H67" s="78" t="s">
        <v>104</v>
      </c>
      <c r="I67" s="202">
        <v>138</v>
      </c>
      <c r="J67" s="165">
        <v>138</v>
      </c>
      <c r="K67" s="247">
        <f t="shared" si="0"/>
        <v>1</v>
      </c>
    </row>
    <row r="68" spans="1:11">
      <c r="A68" s="113"/>
      <c r="B68" s="112"/>
      <c r="C68" s="212" t="s">
        <v>319</v>
      </c>
      <c r="D68" s="74" t="s">
        <v>128</v>
      </c>
      <c r="E68" s="138" t="s">
        <v>135</v>
      </c>
      <c r="F68" s="138"/>
      <c r="G68" s="138"/>
      <c r="H68" s="138"/>
      <c r="I68" s="72">
        <f t="shared" ref="I68:J71" si="4">I69</f>
        <v>297.39999999999998</v>
      </c>
      <c r="J68" s="310">
        <f t="shared" si="4"/>
        <v>297.39999999999998</v>
      </c>
      <c r="K68" s="261">
        <f t="shared" si="0"/>
        <v>1</v>
      </c>
    </row>
    <row r="69" spans="1:11">
      <c r="A69" s="113"/>
      <c r="B69" s="112"/>
      <c r="C69" s="158" t="s">
        <v>318</v>
      </c>
      <c r="D69" s="74" t="s">
        <v>128</v>
      </c>
      <c r="E69" s="138" t="s">
        <v>135</v>
      </c>
      <c r="F69" s="86" t="s">
        <v>106</v>
      </c>
      <c r="G69" s="138"/>
      <c r="H69" s="138"/>
      <c r="I69" s="211">
        <f t="shared" si="4"/>
        <v>297.39999999999998</v>
      </c>
      <c r="J69" s="300">
        <f t="shared" si="4"/>
        <v>297.39999999999998</v>
      </c>
      <c r="K69" s="245">
        <f t="shared" si="0"/>
        <v>1</v>
      </c>
    </row>
    <row r="70" spans="1:11" ht="40.5">
      <c r="A70" s="113"/>
      <c r="B70" s="112"/>
      <c r="C70" s="158" t="s">
        <v>112</v>
      </c>
      <c r="D70" s="74" t="s">
        <v>128</v>
      </c>
      <c r="E70" s="138" t="s">
        <v>135</v>
      </c>
      <c r="F70" s="86" t="s">
        <v>106</v>
      </c>
      <c r="G70" s="86" t="s">
        <v>111</v>
      </c>
      <c r="H70" s="138"/>
      <c r="I70" s="211">
        <f t="shared" si="4"/>
        <v>297.39999999999998</v>
      </c>
      <c r="J70" s="300">
        <f t="shared" si="4"/>
        <v>297.39999999999998</v>
      </c>
      <c r="K70" s="245">
        <f t="shared" si="0"/>
        <v>1</v>
      </c>
    </row>
    <row r="71" spans="1:11">
      <c r="A71" s="113"/>
      <c r="B71" s="112"/>
      <c r="C71" s="158" t="s">
        <v>131</v>
      </c>
      <c r="D71" s="74" t="s">
        <v>128</v>
      </c>
      <c r="E71" s="138" t="s">
        <v>135</v>
      </c>
      <c r="F71" s="86" t="s">
        <v>106</v>
      </c>
      <c r="G71" s="86" t="s">
        <v>109</v>
      </c>
      <c r="H71" s="148"/>
      <c r="I71" s="210">
        <f t="shared" si="4"/>
        <v>297.39999999999998</v>
      </c>
      <c r="J71" s="308">
        <f t="shared" si="4"/>
        <v>297.39999999999998</v>
      </c>
      <c r="K71" s="259">
        <f t="shared" si="0"/>
        <v>1</v>
      </c>
    </row>
    <row r="72" spans="1:11" ht="40.5">
      <c r="A72" s="113"/>
      <c r="B72" s="112"/>
      <c r="C72" s="158" t="s">
        <v>317</v>
      </c>
      <c r="D72" s="74" t="s">
        <v>128</v>
      </c>
      <c r="E72" s="138" t="s">
        <v>135</v>
      </c>
      <c r="F72" s="86" t="s">
        <v>106</v>
      </c>
      <c r="G72" s="86" t="s">
        <v>316</v>
      </c>
      <c r="H72" s="148"/>
      <c r="I72" s="127">
        <f>I73+I74</f>
        <v>297.39999999999998</v>
      </c>
      <c r="J72" s="311">
        <f>J73+J74</f>
        <v>297.39999999999998</v>
      </c>
      <c r="K72" s="262">
        <f t="shared" si="0"/>
        <v>1</v>
      </c>
    </row>
    <row r="73" spans="1:11" ht="68.25" customHeight="1">
      <c r="A73" s="113"/>
      <c r="B73" s="112"/>
      <c r="C73" s="121" t="s">
        <v>176</v>
      </c>
      <c r="D73" s="110" t="s">
        <v>128</v>
      </c>
      <c r="E73" s="150" t="s">
        <v>135</v>
      </c>
      <c r="F73" s="150" t="s">
        <v>106</v>
      </c>
      <c r="G73" s="150" t="s">
        <v>316</v>
      </c>
      <c r="H73" s="150" t="s">
        <v>174</v>
      </c>
      <c r="I73" s="209">
        <v>254.7</v>
      </c>
      <c r="J73" s="312">
        <v>254.7</v>
      </c>
      <c r="K73" s="263">
        <f t="shared" si="0"/>
        <v>1</v>
      </c>
    </row>
    <row r="74" spans="1:11" ht="40.5">
      <c r="A74" s="113"/>
      <c r="B74" s="112"/>
      <c r="C74" s="155" t="s">
        <v>117</v>
      </c>
      <c r="D74" s="78" t="s">
        <v>128</v>
      </c>
      <c r="E74" s="79" t="s">
        <v>135</v>
      </c>
      <c r="F74" s="79" t="s">
        <v>106</v>
      </c>
      <c r="G74" s="79" t="s">
        <v>316</v>
      </c>
      <c r="H74" s="79" t="s">
        <v>116</v>
      </c>
      <c r="I74" s="202">
        <f>16.9+25.8</f>
        <v>42.7</v>
      </c>
      <c r="J74" s="165">
        <v>42.7</v>
      </c>
      <c r="K74" s="247">
        <f t="shared" si="0"/>
        <v>1</v>
      </c>
    </row>
    <row r="75" spans="1:11" ht="28.5" customHeight="1">
      <c r="A75" s="113"/>
      <c r="B75" s="112"/>
      <c r="C75" s="183" t="s">
        <v>315</v>
      </c>
      <c r="D75" s="74" t="s">
        <v>128</v>
      </c>
      <c r="E75" s="156" t="s">
        <v>106</v>
      </c>
      <c r="F75" s="156"/>
      <c r="G75" s="156" t="s">
        <v>122</v>
      </c>
      <c r="H75" s="156" t="s">
        <v>122</v>
      </c>
      <c r="I75" s="93">
        <f>I76</f>
        <v>356.09999999999997</v>
      </c>
      <c r="J75" s="307">
        <f>J76</f>
        <v>320.7</v>
      </c>
      <c r="K75" s="264">
        <f t="shared" si="0"/>
        <v>0.90058972198820564</v>
      </c>
    </row>
    <row r="76" spans="1:11" ht="44.25" customHeight="1">
      <c r="A76" s="113"/>
      <c r="B76" s="112"/>
      <c r="C76" s="115" t="s">
        <v>314</v>
      </c>
      <c r="D76" s="141" t="s">
        <v>128</v>
      </c>
      <c r="E76" s="94" t="s">
        <v>106</v>
      </c>
      <c r="F76" s="82" t="s">
        <v>147</v>
      </c>
      <c r="G76" s="94"/>
      <c r="H76" s="94"/>
      <c r="I76" s="81">
        <f>I77+I86</f>
        <v>356.09999999999997</v>
      </c>
      <c r="J76" s="168">
        <f>J77+J86</f>
        <v>320.7</v>
      </c>
      <c r="K76" s="265">
        <f t="shared" si="0"/>
        <v>0.90058972198820564</v>
      </c>
    </row>
    <row r="77" spans="1:11" ht="81">
      <c r="A77" s="113"/>
      <c r="B77" s="112"/>
      <c r="C77" s="158" t="s">
        <v>313</v>
      </c>
      <c r="D77" s="140" t="s">
        <v>128</v>
      </c>
      <c r="E77" s="138" t="s">
        <v>106</v>
      </c>
      <c r="F77" s="86" t="s">
        <v>147</v>
      </c>
      <c r="G77" s="86" t="s">
        <v>312</v>
      </c>
      <c r="H77" s="138"/>
      <c r="I77" s="85">
        <f>I78+I82</f>
        <v>346.09999999999997</v>
      </c>
      <c r="J77" s="313">
        <f>J78+J82</f>
        <v>310.7</v>
      </c>
      <c r="K77" s="266">
        <f t="shared" si="0"/>
        <v>0.89771742271019939</v>
      </c>
    </row>
    <row r="78" spans="1:11" ht="40.5" customHeight="1">
      <c r="A78" s="113"/>
      <c r="B78" s="112"/>
      <c r="C78" s="158" t="s">
        <v>311</v>
      </c>
      <c r="D78" s="140" t="s">
        <v>128</v>
      </c>
      <c r="E78" s="138" t="s">
        <v>106</v>
      </c>
      <c r="F78" s="86" t="s">
        <v>147</v>
      </c>
      <c r="G78" s="86" t="s">
        <v>310</v>
      </c>
      <c r="H78" s="148"/>
      <c r="I78" s="85">
        <f t="shared" ref="I78:J80" si="5">I79</f>
        <v>302.7</v>
      </c>
      <c r="J78" s="313">
        <f t="shared" si="5"/>
        <v>299.89999999999998</v>
      </c>
      <c r="K78" s="266">
        <f t="shared" si="0"/>
        <v>0.99074991740997687</v>
      </c>
    </row>
    <row r="79" spans="1:11" ht="35.25" customHeight="1">
      <c r="A79" s="113"/>
      <c r="B79" s="112"/>
      <c r="C79" s="158" t="s">
        <v>309</v>
      </c>
      <c r="D79" s="140" t="s">
        <v>128</v>
      </c>
      <c r="E79" s="138" t="s">
        <v>106</v>
      </c>
      <c r="F79" s="86" t="s">
        <v>147</v>
      </c>
      <c r="G79" s="86" t="s">
        <v>308</v>
      </c>
      <c r="H79" s="148"/>
      <c r="I79" s="85">
        <f t="shared" si="5"/>
        <v>302.7</v>
      </c>
      <c r="J79" s="313">
        <f t="shared" si="5"/>
        <v>299.89999999999998</v>
      </c>
      <c r="K79" s="267">
        <f t="shared" si="0"/>
        <v>0.99074991740997687</v>
      </c>
    </row>
    <row r="80" spans="1:11" ht="40.5">
      <c r="A80" s="113"/>
      <c r="B80" s="112"/>
      <c r="C80" s="111" t="s">
        <v>307</v>
      </c>
      <c r="D80" s="82" t="s">
        <v>128</v>
      </c>
      <c r="E80" s="94" t="s">
        <v>106</v>
      </c>
      <c r="F80" s="82" t="s">
        <v>147</v>
      </c>
      <c r="G80" s="82" t="s">
        <v>306</v>
      </c>
      <c r="H80" s="110"/>
      <c r="I80" s="128">
        <f t="shared" si="5"/>
        <v>302.7</v>
      </c>
      <c r="J80" s="303">
        <f t="shared" si="5"/>
        <v>299.89999999999998</v>
      </c>
      <c r="K80" s="249">
        <f t="shared" ref="K80:K143" si="6">J80/I80</f>
        <v>0.99074991740997687</v>
      </c>
    </row>
    <row r="81" spans="1:11" ht="40.5">
      <c r="A81" s="113"/>
      <c r="B81" s="112"/>
      <c r="C81" s="155" t="s">
        <v>117</v>
      </c>
      <c r="D81" s="116" t="s">
        <v>128</v>
      </c>
      <c r="E81" s="78" t="s">
        <v>106</v>
      </c>
      <c r="F81" s="78" t="s">
        <v>147</v>
      </c>
      <c r="G81" s="78" t="s">
        <v>306</v>
      </c>
      <c r="H81" s="78" t="s">
        <v>116</v>
      </c>
      <c r="I81" s="202">
        <v>302.7</v>
      </c>
      <c r="J81" s="165">
        <v>299.89999999999998</v>
      </c>
      <c r="K81" s="247">
        <f t="shared" si="6"/>
        <v>0.99074991740997687</v>
      </c>
    </row>
    <row r="82" spans="1:11" ht="81">
      <c r="A82" s="113"/>
      <c r="B82" s="112"/>
      <c r="C82" s="158" t="s">
        <v>305</v>
      </c>
      <c r="D82" s="140" t="s">
        <v>128</v>
      </c>
      <c r="E82" s="138" t="s">
        <v>106</v>
      </c>
      <c r="F82" s="86" t="s">
        <v>147</v>
      </c>
      <c r="G82" s="86" t="s">
        <v>304</v>
      </c>
      <c r="H82" s="148"/>
      <c r="I82" s="85">
        <f t="shared" ref="I82:J84" si="7">I83</f>
        <v>43.4</v>
      </c>
      <c r="J82" s="313">
        <f t="shared" si="7"/>
        <v>10.8</v>
      </c>
      <c r="K82" s="267">
        <f t="shared" si="6"/>
        <v>0.24884792626728114</v>
      </c>
    </row>
    <row r="83" spans="1:11" ht="30.75" customHeight="1">
      <c r="A83" s="113"/>
      <c r="B83" s="112"/>
      <c r="C83" s="158" t="s">
        <v>303</v>
      </c>
      <c r="D83" s="140" t="s">
        <v>128</v>
      </c>
      <c r="E83" s="138" t="s">
        <v>106</v>
      </c>
      <c r="F83" s="86" t="s">
        <v>147</v>
      </c>
      <c r="G83" s="86" t="s">
        <v>302</v>
      </c>
      <c r="H83" s="148"/>
      <c r="I83" s="85">
        <f t="shared" si="7"/>
        <v>43.4</v>
      </c>
      <c r="J83" s="313">
        <f t="shared" si="7"/>
        <v>10.8</v>
      </c>
      <c r="K83" s="267">
        <f t="shared" si="6"/>
        <v>0.24884792626728114</v>
      </c>
    </row>
    <row r="84" spans="1:11" ht="81">
      <c r="A84" s="113"/>
      <c r="B84" s="112"/>
      <c r="C84" s="111" t="s">
        <v>301</v>
      </c>
      <c r="D84" s="82" t="s">
        <v>128</v>
      </c>
      <c r="E84" s="94" t="s">
        <v>106</v>
      </c>
      <c r="F84" s="82" t="s">
        <v>147</v>
      </c>
      <c r="G84" s="82" t="s">
        <v>300</v>
      </c>
      <c r="H84" s="110"/>
      <c r="I84" s="128">
        <f t="shared" si="7"/>
        <v>43.4</v>
      </c>
      <c r="J84" s="303">
        <f t="shared" si="7"/>
        <v>10.8</v>
      </c>
      <c r="K84" s="249">
        <f t="shared" si="6"/>
        <v>0.24884792626728114</v>
      </c>
    </row>
    <row r="85" spans="1:11" ht="26.25" customHeight="1">
      <c r="A85" s="113"/>
      <c r="B85" s="112"/>
      <c r="C85" s="149" t="s">
        <v>107</v>
      </c>
      <c r="D85" s="116" t="s">
        <v>128</v>
      </c>
      <c r="E85" s="78" t="s">
        <v>106</v>
      </c>
      <c r="F85" s="78" t="s">
        <v>147</v>
      </c>
      <c r="G85" s="78" t="s">
        <v>300</v>
      </c>
      <c r="H85" s="78" t="s">
        <v>104</v>
      </c>
      <c r="I85" s="202">
        <v>43.4</v>
      </c>
      <c r="J85" s="165">
        <v>10.8</v>
      </c>
      <c r="K85" s="247">
        <f t="shared" si="6"/>
        <v>0.24884792626728114</v>
      </c>
    </row>
    <row r="86" spans="1:11" ht="60.75" customHeight="1">
      <c r="A86" s="113"/>
      <c r="B86" s="112"/>
      <c r="C86" s="208" t="s">
        <v>299</v>
      </c>
      <c r="D86" s="207" t="s">
        <v>128</v>
      </c>
      <c r="E86" s="138" t="s">
        <v>106</v>
      </c>
      <c r="F86" s="86" t="s">
        <v>147</v>
      </c>
      <c r="G86" s="86" t="s">
        <v>298</v>
      </c>
      <c r="H86" s="73"/>
      <c r="I86" s="72">
        <f t="shared" ref="I86:J88" si="8">I87</f>
        <v>10</v>
      </c>
      <c r="J86" s="310">
        <f t="shared" si="8"/>
        <v>10</v>
      </c>
      <c r="K86" s="261">
        <f t="shared" si="6"/>
        <v>1</v>
      </c>
    </row>
    <row r="87" spans="1:11" ht="50.25" customHeight="1">
      <c r="A87" s="113"/>
      <c r="B87" s="112"/>
      <c r="C87" s="208" t="s">
        <v>297</v>
      </c>
      <c r="D87" s="207" t="s">
        <v>128</v>
      </c>
      <c r="E87" s="138" t="s">
        <v>106</v>
      </c>
      <c r="F87" s="86" t="s">
        <v>147</v>
      </c>
      <c r="G87" s="86" t="s">
        <v>296</v>
      </c>
      <c r="H87" s="73"/>
      <c r="I87" s="72">
        <f t="shared" si="8"/>
        <v>10</v>
      </c>
      <c r="J87" s="310">
        <f t="shared" si="8"/>
        <v>10</v>
      </c>
      <c r="K87" s="261">
        <f t="shared" si="6"/>
        <v>1</v>
      </c>
    </row>
    <row r="88" spans="1:11" ht="26.25" customHeight="1">
      <c r="A88" s="113"/>
      <c r="B88" s="112"/>
      <c r="C88" s="206" t="s">
        <v>189</v>
      </c>
      <c r="D88" s="205" t="s">
        <v>128</v>
      </c>
      <c r="E88" s="94" t="s">
        <v>106</v>
      </c>
      <c r="F88" s="82" t="s">
        <v>147</v>
      </c>
      <c r="G88" s="83" t="s">
        <v>295</v>
      </c>
      <c r="H88" s="110"/>
      <c r="I88" s="93">
        <f t="shared" si="8"/>
        <v>10</v>
      </c>
      <c r="J88" s="307">
        <f t="shared" si="8"/>
        <v>10</v>
      </c>
      <c r="K88" s="264">
        <f t="shared" si="6"/>
        <v>1</v>
      </c>
    </row>
    <row r="89" spans="1:11" ht="62.25" customHeight="1">
      <c r="A89" s="113"/>
      <c r="B89" s="112"/>
      <c r="C89" s="204" t="s">
        <v>117</v>
      </c>
      <c r="D89" s="203" t="s">
        <v>128</v>
      </c>
      <c r="E89" s="78" t="s">
        <v>106</v>
      </c>
      <c r="F89" s="78" t="s">
        <v>147</v>
      </c>
      <c r="G89" s="79" t="s">
        <v>295</v>
      </c>
      <c r="H89" s="78" t="s">
        <v>116</v>
      </c>
      <c r="I89" s="202">
        <v>10</v>
      </c>
      <c r="J89" s="165">
        <v>10</v>
      </c>
      <c r="K89" s="247">
        <f t="shared" si="6"/>
        <v>1</v>
      </c>
    </row>
    <row r="90" spans="1:11">
      <c r="A90" s="113"/>
      <c r="B90" s="112"/>
      <c r="C90" s="201" t="s">
        <v>294</v>
      </c>
      <c r="D90" s="140" t="s">
        <v>128</v>
      </c>
      <c r="E90" s="197" t="s">
        <v>152</v>
      </c>
      <c r="F90" s="197"/>
      <c r="G90" s="197"/>
      <c r="H90" s="197"/>
      <c r="I90" s="195">
        <f>I126+I131+I91</f>
        <v>16119.900000000001</v>
      </c>
      <c r="J90" s="314">
        <f>J126+J131+J91</f>
        <v>15379.400000000001</v>
      </c>
      <c r="K90" s="268">
        <f t="shared" si="6"/>
        <v>0.95406299046520138</v>
      </c>
    </row>
    <row r="91" spans="1:11">
      <c r="A91" s="113"/>
      <c r="B91" s="112"/>
      <c r="C91" s="158" t="s">
        <v>293</v>
      </c>
      <c r="D91" s="74" t="s">
        <v>128</v>
      </c>
      <c r="E91" s="156" t="s">
        <v>152</v>
      </c>
      <c r="F91" s="83" t="s">
        <v>254</v>
      </c>
      <c r="G91" s="156"/>
      <c r="H91" s="156"/>
      <c r="I91" s="81">
        <f>I96+I119+I92+I115</f>
        <v>15624.300000000001</v>
      </c>
      <c r="J91" s="168">
        <f>J96+J119+J92+J115</f>
        <v>15107.500000000002</v>
      </c>
      <c r="K91" s="265">
        <f t="shared" si="6"/>
        <v>0.96692331816465382</v>
      </c>
    </row>
    <row r="92" spans="1:11">
      <c r="A92" s="113"/>
      <c r="B92" s="112"/>
      <c r="C92" s="158" t="s">
        <v>292</v>
      </c>
      <c r="D92" s="138" t="s">
        <v>128</v>
      </c>
      <c r="E92" s="138" t="s">
        <v>152</v>
      </c>
      <c r="F92" s="86" t="s">
        <v>254</v>
      </c>
      <c r="G92" s="86" t="s">
        <v>291</v>
      </c>
      <c r="H92" s="148"/>
      <c r="I92" s="85">
        <f t="shared" ref="I92:J94" si="9">I93</f>
        <v>2873.6</v>
      </c>
      <c r="J92" s="313">
        <f t="shared" si="9"/>
        <v>2873.6</v>
      </c>
      <c r="K92" s="267">
        <f t="shared" si="6"/>
        <v>1</v>
      </c>
    </row>
    <row r="93" spans="1:11" ht="40.5">
      <c r="A93" s="113"/>
      <c r="B93" s="112"/>
      <c r="C93" s="158" t="s">
        <v>290</v>
      </c>
      <c r="D93" s="138" t="s">
        <v>128</v>
      </c>
      <c r="E93" s="138" t="s">
        <v>152</v>
      </c>
      <c r="F93" s="86" t="s">
        <v>254</v>
      </c>
      <c r="G93" s="86" t="s">
        <v>289</v>
      </c>
      <c r="H93" s="148"/>
      <c r="I93" s="85">
        <f t="shared" si="9"/>
        <v>2873.6</v>
      </c>
      <c r="J93" s="313">
        <f t="shared" si="9"/>
        <v>2873.6</v>
      </c>
      <c r="K93" s="267">
        <f t="shared" si="6"/>
        <v>1</v>
      </c>
    </row>
    <row r="94" spans="1:11" ht="121.5">
      <c r="A94" s="113"/>
      <c r="B94" s="112"/>
      <c r="C94" s="177" t="s">
        <v>288</v>
      </c>
      <c r="D94" s="176" t="s">
        <v>128</v>
      </c>
      <c r="E94" s="176" t="s">
        <v>152</v>
      </c>
      <c r="F94" s="176" t="s">
        <v>254</v>
      </c>
      <c r="G94" s="176" t="s">
        <v>287</v>
      </c>
      <c r="H94" s="176"/>
      <c r="I94" s="175">
        <f t="shared" si="9"/>
        <v>2873.6</v>
      </c>
      <c r="J94" s="315">
        <f t="shared" si="9"/>
        <v>2873.6</v>
      </c>
      <c r="K94" s="269">
        <f t="shared" si="6"/>
        <v>1</v>
      </c>
    </row>
    <row r="95" spans="1:11" ht="40.5">
      <c r="A95" s="113"/>
      <c r="B95" s="112"/>
      <c r="C95" s="155" t="s">
        <v>117</v>
      </c>
      <c r="D95" s="79" t="s">
        <v>128</v>
      </c>
      <c r="E95" s="79" t="s">
        <v>152</v>
      </c>
      <c r="F95" s="79" t="s">
        <v>254</v>
      </c>
      <c r="G95" s="79" t="s">
        <v>287</v>
      </c>
      <c r="H95" s="79" t="s">
        <v>116</v>
      </c>
      <c r="I95" s="77">
        <v>2873.6</v>
      </c>
      <c r="J95" s="316">
        <v>2873.6</v>
      </c>
      <c r="K95" s="270">
        <f t="shared" si="6"/>
        <v>1</v>
      </c>
    </row>
    <row r="96" spans="1:11" ht="81">
      <c r="A96" s="113"/>
      <c r="B96" s="112"/>
      <c r="C96" s="158" t="s">
        <v>286</v>
      </c>
      <c r="D96" s="138" t="s">
        <v>128</v>
      </c>
      <c r="E96" s="138" t="s">
        <v>152</v>
      </c>
      <c r="F96" s="86" t="s">
        <v>254</v>
      </c>
      <c r="G96" s="86" t="s">
        <v>285</v>
      </c>
      <c r="H96" s="138"/>
      <c r="I96" s="72">
        <f>I97+I109</f>
        <v>10174</v>
      </c>
      <c r="J96" s="310">
        <f>J97+J109</f>
        <v>9796.6</v>
      </c>
      <c r="K96" s="261">
        <f t="shared" si="6"/>
        <v>0.96290544525260469</v>
      </c>
    </row>
    <row r="97" spans="1:11" ht="60.75">
      <c r="A97" s="113"/>
      <c r="B97" s="112"/>
      <c r="C97" s="200" t="s">
        <v>284</v>
      </c>
      <c r="D97" s="138" t="s">
        <v>128</v>
      </c>
      <c r="E97" s="138" t="s">
        <v>152</v>
      </c>
      <c r="F97" s="86" t="s">
        <v>254</v>
      </c>
      <c r="G97" s="86" t="s">
        <v>283</v>
      </c>
      <c r="H97" s="148"/>
      <c r="I97" s="72">
        <f>I98</f>
        <v>9074</v>
      </c>
      <c r="J97" s="310">
        <f>J98</f>
        <v>8774</v>
      </c>
      <c r="K97" s="271">
        <f t="shared" si="6"/>
        <v>0.96693850562045403</v>
      </c>
    </row>
    <row r="98" spans="1:11" ht="44.25" customHeight="1">
      <c r="A98" s="113"/>
      <c r="B98" s="112"/>
      <c r="C98" s="200" t="s">
        <v>282</v>
      </c>
      <c r="D98" s="140" t="s">
        <v>128</v>
      </c>
      <c r="E98" s="140" t="s">
        <v>152</v>
      </c>
      <c r="F98" s="141" t="s">
        <v>254</v>
      </c>
      <c r="G98" s="141" t="s">
        <v>281</v>
      </c>
      <c r="H98" s="196"/>
      <c r="I98" s="195">
        <f>I99+I105+I101+I103+I107</f>
        <v>9074</v>
      </c>
      <c r="J98" s="314">
        <f>J99+J105+J101+J103+J107</f>
        <v>8774</v>
      </c>
      <c r="K98" s="272">
        <f t="shared" si="6"/>
        <v>0.96693850562045403</v>
      </c>
    </row>
    <row r="99" spans="1:11" ht="40.5">
      <c r="A99" s="113"/>
      <c r="B99" s="112"/>
      <c r="C99" s="199" t="s">
        <v>280</v>
      </c>
      <c r="D99" s="83" t="s">
        <v>128</v>
      </c>
      <c r="E99" s="156" t="s">
        <v>152</v>
      </c>
      <c r="F99" s="83" t="s">
        <v>254</v>
      </c>
      <c r="G99" s="83" t="s">
        <v>279</v>
      </c>
      <c r="H99" s="150"/>
      <c r="I99" s="93">
        <f>I100</f>
        <v>300</v>
      </c>
      <c r="J99" s="307">
        <f>J100</f>
        <v>137.69999999999999</v>
      </c>
      <c r="K99" s="264">
        <f t="shared" si="6"/>
        <v>0.45899999999999996</v>
      </c>
    </row>
    <row r="100" spans="1:11" ht="40.5">
      <c r="A100" s="113"/>
      <c r="B100" s="112"/>
      <c r="C100" s="132" t="s">
        <v>117</v>
      </c>
      <c r="D100" s="153" t="s">
        <v>128</v>
      </c>
      <c r="E100" s="153" t="s">
        <v>152</v>
      </c>
      <c r="F100" s="153" t="s">
        <v>254</v>
      </c>
      <c r="G100" s="153" t="s">
        <v>279</v>
      </c>
      <c r="H100" s="153" t="s">
        <v>116</v>
      </c>
      <c r="I100" s="187">
        <f>3455.2-416.2-1.1-3037.9+300</f>
        <v>300</v>
      </c>
      <c r="J100" s="317">
        <v>137.69999999999999</v>
      </c>
      <c r="K100" s="273">
        <f t="shared" si="6"/>
        <v>0.45899999999999996</v>
      </c>
    </row>
    <row r="101" spans="1:11" ht="40.5">
      <c r="A101" s="113"/>
      <c r="B101" s="112"/>
      <c r="C101" s="199" t="s">
        <v>265</v>
      </c>
      <c r="D101" s="83" t="s">
        <v>128</v>
      </c>
      <c r="E101" s="156" t="s">
        <v>152</v>
      </c>
      <c r="F101" s="83" t="s">
        <v>254</v>
      </c>
      <c r="G101" s="83" t="s">
        <v>278</v>
      </c>
      <c r="H101" s="150"/>
      <c r="I101" s="93">
        <f>I102</f>
        <v>5371.5</v>
      </c>
      <c r="J101" s="307">
        <f>J102</f>
        <v>5355</v>
      </c>
      <c r="K101" s="264">
        <f t="shared" si="6"/>
        <v>0.99692823233733596</v>
      </c>
    </row>
    <row r="102" spans="1:11" ht="40.5">
      <c r="A102" s="113"/>
      <c r="B102" s="112"/>
      <c r="C102" s="132" t="s">
        <v>117</v>
      </c>
      <c r="D102" s="153" t="s">
        <v>128</v>
      </c>
      <c r="E102" s="153" t="s">
        <v>152</v>
      </c>
      <c r="F102" s="153" t="s">
        <v>254</v>
      </c>
      <c r="G102" s="153" t="s">
        <v>278</v>
      </c>
      <c r="H102" s="153" t="s">
        <v>116</v>
      </c>
      <c r="I102" s="187">
        <f>163.5+2657.9+2550.1</f>
        <v>5371.5</v>
      </c>
      <c r="J102" s="317">
        <v>5355</v>
      </c>
      <c r="K102" s="273">
        <f t="shared" si="6"/>
        <v>0.99692823233733596</v>
      </c>
    </row>
    <row r="103" spans="1:11" ht="60.75">
      <c r="A103" s="113"/>
      <c r="B103" s="112"/>
      <c r="C103" s="199" t="s">
        <v>277</v>
      </c>
      <c r="D103" s="83" t="s">
        <v>128</v>
      </c>
      <c r="E103" s="156" t="s">
        <v>152</v>
      </c>
      <c r="F103" s="83" t="s">
        <v>254</v>
      </c>
      <c r="G103" s="83" t="s">
        <v>276</v>
      </c>
      <c r="H103" s="150"/>
      <c r="I103" s="93">
        <f>I104</f>
        <v>3202.5</v>
      </c>
      <c r="J103" s="307">
        <f>J104</f>
        <v>3202.5</v>
      </c>
      <c r="K103" s="264">
        <f t="shared" si="6"/>
        <v>1</v>
      </c>
    </row>
    <row r="104" spans="1:11" ht="40.5">
      <c r="A104" s="113"/>
      <c r="B104" s="112"/>
      <c r="C104" s="132" t="s">
        <v>117</v>
      </c>
      <c r="D104" s="153" t="s">
        <v>128</v>
      </c>
      <c r="E104" s="153" t="s">
        <v>152</v>
      </c>
      <c r="F104" s="153" t="s">
        <v>254</v>
      </c>
      <c r="G104" s="153" t="s">
        <v>276</v>
      </c>
      <c r="H104" s="153" t="s">
        <v>116</v>
      </c>
      <c r="I104" s="187">
        <f>3201.4+1.1</f>
        <v>3202.5</v>
      </c>
      <c r="J104" s="317">
        <v>3202.5</v>
      </c>
      <c r="K104" s="273">
        <f t="shared" si="6"/>
        <v>1</v>
      </c>
    </row>
    <row r="105" spans="1:11" ht="81">
      <c r="A105" s="113"/>
      <c r="B105" s="112"/>
      <c r="C105" s="199" t="s">
        <v>275</v>
      </c>
      <c r="D105" s="83" t="s">
        <v>128</v>
      </c>
      <c r="E105" s="156" t="s">
        <v>152</v>
      </c>
      <c r="F105" s="83" t="s">
        <v>254</v>
      </c>
      <c r="G105" s="83" t="s">
        <v>274</v>
      </c>
      <c r="H105" s="150"/>
      <c r="I105" s="93">
        <f>I106</f>
        <v>200</v>
      </c>
      <c r="J105" s="307">
        <f>J106</f>
        <v>78.8</v>
      </c>
      <c r="K105" s="264">
        <f t="shared" si="6"/>
        <v>0.39399999999999996</v>
      </c>
    </row>
    <row r="106" spans="1:11" ht="40.5">
      <c r="A106" s="113"/>
      <c r="B106" s="112"/>
      <c r="C106" s="132" t="s">
        <v>117</v>
      </c>
      <c r="D106" s="153" t="s">
        <v>128</v>
      </c>
      <c r="E106" s="153" t="s">
        <v>152</v>
      </c>
      <c r="F106" s="153" t="s">
        <v>254</v>
      </c>
      <c r="G106" s="153" t="s">
        <v>274</v>
      </c>
      <c r="H106" s="153" t="s">
        <v>116</v>
      </c>
      <c r="I106" s="187">
        <v>200</v>
      </c>
      <c r="J106" s="317">
        <v>78.8</v>
      </c>
      <c r="K106" s="273">
        <f t="shared" si="6"/>
        <v>0.39399999999999996</v>
      </c>
    </row>
    <row r="107" spans="1:11" ht="60.75">
      <c r="A107" s="113"/>
      <c r="B107" s="112"/>
      <c r="C107" s="199" t="s">
        <v>273</v>
      </c>
      <c r="D107" s="83" t="s">
        <v>128</v>
      </c>
      <c r="E107" s="156" t="s">
        <v>152</v>
      </c>
      <c r="F107" s="83" t="s">
        <v>254</v>
      </c>
      <c r="G107" s="83" t="s">
        <v>272</v>
      </c>
      <c r="H107" s="150"/>
      <c r="I107" s="93">
        <f>I108</f>
        <v>0</v>
      </c>
      <c r="J107" s="307">
        <f>J108</f>
        <v>0</v>
      </c>
      <c r="K107" s="264" t="e">
        <f t="shared" si="6"/>
        <v>#DIV/0!</v>
      </c>
    </row>
    <row r="108" spans="1:11" ht="40.5">
      <c r="A108" s="113"/>
      <c r="B108" s="112"/>
      <c r="C108" s="132" t="s">
        <v>117</v>
      </c>
      <c r="D108" s="153" t="s">
        <v>128</v>
      </c>
      <c r="E108" s="153" t="s">
        <v>152</v>
      </c>
      <c r="F108" s="153" t="s">
        <v>254</v>
      </c>
      <c r="G108" s="153" t="s">
        <v>272</v>
      </c>
      <c r="H108" s="153" t="s">
        <v>116</v>
      </c>
      <c r="I108" s="187">
        <v>0</v>
      </c>
      <c r="J108" s="317"/>
      <c r="K108" s="273" t="e">
        <f t="shared" si="6"/>
        <v>#DIV/0!</v>
      </c>
    </row>
    <row r="109" spans="1:11" ht="40.5">
      <c r="A109" s="113"/>
      <c r="B109" s="112"/>
      <c r="C109" s="142" t="s">
        <v>271</v>
      </c>
      <c r="D109" s="140" t="s">
        <v>128</v>
      </c>
      <c r="E109" s="140" t="s">
        <v>152</v>
      </c>
      <c r="F109" s="140" t="s">
        <v>254</v>
      </c>
      <c r="G109" s="140" t="s">
        <v>270</v>
      </c>
      <c r="H109" s="153"/>
      <c r="I109" s="152">
        <f>I110+I111</f>
        <v>1100</v>
      </c>
      <c r="J109" s="298">
        <f>J110+J111</f>
        <v>1022.6</v>
      </c>
      <c r="K109" s="274">
        <f t="shared" si="6"/>
        <v>0.92963636363636371</v>
      </c>
    </row>
    <row r="110" spans="1:11" ht="56.25" customHeight="1">
      <c r="A110" s="113"/>
      <c r="B110" s="112"/>
      <c r="C110" s="142" t="s">
        <v>269</v>
      </c>
      <c r="D110" s="140" t="s">
        <v>128</v>
      </c>
      <c r="E110" s="140" t="s">
        <v>152</v>
      </c>
      <c r="F110" s="140" t="s">
        <v>254</v>
      </c>
      <c r="G110" s="140" t="s">
        <v>268</v>
      </c>
      <c r="H110" s="153"/>
      <c r="I110" s="152">
        <f>I113</f>
        <v>0</v>
      </c>
      <c r="J110" s="298">
        <f>J113</f>
        <v>0</v>
      </c>
      <c r="K110" s="243" t="e">
        <f t="shared" si="6"/>
        <v>#DIV/0!</v>
      </c>
    </row>
    <row r="111" spans="1:11" ht="33.75" customHeight="1">
      <c r="A111" s="113"/>
      <c r="B111" s="112"/>
      <c r="C111" s="198" t="s">
        <v>267</v>
      </c>
      <c r="D111" s="146" t="s">
        <v>128</v>
      </c>
      <c r="E111" s="173" t="s">
        <v>152</v>
      </c>
      <c r="F111" s="91" t="s">
        <v>254</v>
      </c>
      <c r="G111" s="197" t="s">
        <v>266</v>
      </c>
      <c r="H111" s="196"/>
      <c r="I111" s="195">
        <f>I112</f>
        <v>1100</v>
      </c>
      <c r="J111" s="314">
        <f>J112</f>
        <v>1022.6</v>
      </c>
      <c r="K111" s="268">
        <f t="shared" si="6"/>
        <v>0.92963636363636371</v>
      </c>
    </row>
    <row r="112" spans="1:11" ht="42.75" customHeight="1">
      <c r="A112" s="113"/>
      <c r="B112" s="112"/>
      <c r="C112" s="132" t="s">
        <v>117</v>
      </c>
      <c r="D112" s="79" t="s">
        <v>128</v>
      </c>
      <c r="E112" s="78" t="s">
        <v>152</v>
      </c>
      <c r="F112" s="78" t="s">
        <v>254</v>
      </c>
      <c r="G112" s="79" t="s">
        <v>266</v>
      </c>
      <c r="H112" s="79" t="s">
        <v>116</v>
      </c>
      <c r="I112" s="77">
        <v>1100</v>
      </c>
      <c r="J112" s="316">
        <v>1022.6</v>
      </c>
      <c r="K112" s="270">
        <f t="shared" si="6"/>
        <v>0.92963636363636371</v>
      </c>
    </row>
    <row r="113" spans="1:11" ht="40.5">
      <c r="A113" s="113"/>
      <c r="B113" s="112"/>
      <c r="C113" s="198" t="s">
        <v>265</v>
      </c>
      <c r="D113" s="146" t="s">
        <v>128</v>
      </c>
      <c r="E113" s="173" t="s">
        <v>152</v>
      </c>
      <c r="F113" s="91" t="s">
        <v>254</v>
      </c>
      <c r="G113" s="197" t="s">
        <v>264</v>
      </c>
      <c r="H113" s="196"/>
      <c r="I113" s="195">
        <f>I114</f>
        <v>0</v>
      </c>
      <c r="J113" s="314">
        <f>J114</f>
        <v>0</v>
      </c>
      <c r="K113" s="268" t="e">
        <f t="shared" si="6"/>
        <v>#DIV/0!</v>
      </c>
    </row>
    <row r="114" spans="1:11" ht="40.5">
      <c r="A114" s="113"/>
      <c r="B114" s="112"/>
      <c r="C114" s="132" t="s">
        <v>117</v>
      </c>
      <c r="D114" s="79" t="s">
        <v>128</v>
      </c>
      <c r="E114" s="78" t="s">
        <v>152</v>
      </c>
      <c r="F114" s="78" t="s">
        <v>254</v>
      </c>
      <c r="G114" s="79" t="s">
        <v>264</v>
      </c>
      <c r="H114" s="79" t="s">
        <v>116</v>
      </c>
      <c r="I114" s="77">
        <f>1020-1020</f>
        <v>0</v>
      </c>
      <c r="J114" s="316">
        <f>1020-1020</f>
        <v>0</v>
      </c>
      <c r="K114" s="270" t="e">
        <f t="shared" si="6"/>
        <v>#DIV/0!</v>
      </c>
    </row>
    <row r="115" spans="1:11" ht="121.5">
      <c r="A115" s="113"/>
      <c r="B115" s="112"/>
      <c r="C115" s="174" t="s">
        <v>263</v>
      </c>
      <c r="D115" s="141" t="s">
        <v>128</v>
      </c>
      <c r="E115" s="94" t="s">
        <v>152</v>
      </c>
      <c r="F115" s="82" t="s">
        <v>254</v>
      </c>
      <c r="G115" s="94" t="s">
        <v>262</v>
      </c>
      <c r="H115" s="146"/>
      <c r="I115" s="90">
        <f t="shared" ref="I115:J117" si="10">I116</f>
        <v>1217.5999999999999</v>
      </c>
      <c r="J115" s="313">
        <f t="shared" si="10"/>
        <v>1217.5999999999999</v>
      </c>
      <c r="K115" s="267">
        <f t="shared" si="6"/>
        <v>1</v>
      </c>
    </row>
    <row r="116" spans="1:11" ht="60.75">
      <c r="A116" s="113"/>
      <c r="B116" s="112"/>
      <c r="C116" s="111" t="s">
        <v>261</v>
      </c>
      <c r="D116" s="141" t="s">
        <v>128</v>
      </c>
      <c r="E116" s="94" t="s">
        <v>152</v>
      </c>
      <c r="F116" s="82" t="s">
        <v>254</v>
      </c>
      <c r="G116" s="94" t="s">
        <v>260</v>
      </c>
      <c r="H116" s="146"/>
      <c r="I116" s="90">
        <f t="shared" si="10"/>
        <v>1217.5999999999999</v>
      </c>
      <c r="J116" s="313">
        <f t="shared" si="10"/>
        <v>1217.5999999999999</v>
      </c>
      <c r="K116" s="267">
        <f t="shared" si="6"/>
        <v>1</v>
      </c>
    </row>
    <row r="117" spans="1:11" ht="101.25">
      <c r="A117" s="113"/>
      <c r="B117" s="112"/>
      <c r="C117" s="174" t="s">
        <v>259</v>
      </c>
      <c r="D117" s="82" t="s">
        <v>128</v>
      </c>
      <c r="E117" s="94" t="s">
        <v>152</v>
      </c>
      <c r="F117" s="82" t="s">
        <v>254</v>
      </c>
      <c r="G117" s="94" t="s">
        <v>258</v>
      </c>
      <c r="H117" s="94"/>
      <c r="I117" s="81">
        <f t="shared" si="10"/>
        <v>1217.5999999999999</v>
      </c>
      <c r="J117" s="315">
        <f t="shared" si="10"/>
        <v>1217.5999999999999</v>
      </c>
      <c r="K117" s="269">
        <f t="shared" si="6"/>
        <v>1</v>
      </c>
    </row>
    <row r="118" spans="1:11" ht="40.5">
      <c r="A118" s="113"/>
      <c r="B118" s="112"/>
      <c r="C118" s="132" t="s">
        <v>117</v>
      </c>
      <c r="D118" s="79" t="s">
        <v>128</v>
      </c>
      <c r="E118" s="78" t="s">
        <v>152</v>
      </c>
      <c r="F118" s="78" t="s">
        <v>254</v>
      </c>
      <c r="G118" s="78" t="s">
        <v>258</v>
      </c>
      <c r="H118" s="78" t="s">
        <v>116</v>
      </c>
      <c r="I118" s="77">
        <v>1217.5999999999999</v>
      </c>
      <c r="J118" s="316">
        <v>1217.5999999999999</v>
      </c>
      <c r="K118" s="270">
        <f t="shared" si="6"/>
        <v>1</v>
      </c>
    </row>
    <row r="119" spans="1:11" ht="40.5">
      <c r="A119" s="113"/>
      <c r="B119" s="112"/>
      <c r="C119" s="158" t="s">
        <v>112</v>
      </c>
      <c r="D119" s="74" t="s">
        <v>128</v>
      </c>
      <c r="E119" s="138" t="s">
        <v>152</v>
      </c>
      <c r="F119" s="86" t="s">
        <v>254</v>
      </c>
      <c r="G119" s="86" t="s">
        <v>111</v>
      </c>
      <c r="H119" s="148"/>
      <c r="I119" s="72">
        <f>I120</f>
        <v>1359.1</v>
      </c>
      <c r="J119" s="310">
        <f>J120</f>
        <v>1219.7</v>
      </c>
      <c r="K119" s="261">
        <f t="shared" si="6"/>
        <v>0.8974321241998382</v>
      </c>
    </row>
    <row r="120" spans="1:11">
      <c r="A120" s="113"/>
      <c r="B120" s="112"/>
      <c r="C120" s="158" t="s">
        <v>131</v>
      </c>
      <c r="D120" s="74" t="s">
        <v>128</v>
      </c>
      <c r="E120" s="138" t="s">
        <v>152</v>
      </c>
      <c r="F120" s="86" t="s">
        <v>254</v>
      </c>
      <c r="G120" s="86" t="s">
        <v>109</v>
      </c>
      <c r="H120" s="148"/>
      <c r="I120" s="72">
        <f>I121+I124</f>
        <v>1359.1</v>
      </c>
      <c r="J120" s="310">
        <f>J121+J124</f>
        <v>1219.7</v>
      </c>
      <c r="K120" s="261">
        <f t="shared" si="6"/>
        <v>0.8974321241998382</v>
      </c>
    </row>
    <row r="121" spans="1:11" ht="40.5">
      <c r="A121" s="113"/>
      <c r="B121" s="112"/>
      <c r="C121" s="181" t="s">
        <v>257</v>
      </c>
      <c r="D121" s="133" t="s">
        <v>128</v>
      </c>
      <c r="E121" s="179" t="s">
        <v>152</v>
      </c>
      <c r="F121" s="180" t="s">
        <v>254</v>
      </c>
      <c r="G121" s="180" t="s">
        <v>256</v>
      </c>
      <c r="H121" s="192"/>
      <c r="I121" s="191">
        <f>I122+I123</f>
        <v>785.9</v>
      </c>
      <c r="J121" s="309">
        <f>J122+J123</f>
        <v>646.5</v>
      </c>
      <c r="K121" s="260">
        <f t="shared" si="6"/>
        <v>0.82262374347881417</v>
      </c>
    </row>
    <row r="122" spans="1:11" ht="40.5">
      <c r="A122" s="113"/>
      <c r="B122" s="112"/>
      <c r="C122" s="121" t="s">
        <v>117</v>
      </c>
      <c r="D122" s="120" t="s">
        <v>128</v>
      </c>
      <c r="E122" s="120" t="s">
        <v>152</v>
      </c>
      <c r="F122" s="120" t="s">
        <v>254</v>
      </c>
      <c r="G122" s="120" t="s">
        <v>256</v>
      </c>
      <c r="H122" s="120" t="s">
        <v>116</v>
      </c>
      <c r="I122" s="87">
        <f>634.4+50+100</f>
        <v>784.4</v>
      </c>
      <c r="J122" s="318">
        <v>645.9</v>
      </c>
      <c r="K122" s="275">
        <f t="shared" si="6"/>
        <v>0.82343192248852626</v>
      </c>
    </row>
    <row r="123" spans="1:11">
      <c r="A123" s="113"/>
      <c r="B123" s="112"/>
      <c r="C123" s="132" t="s">
        <v>115</v>
      </c>
      <c r="D123" s="79" t="s">
        <v>128</v>
      </c>
      <c r="E123" s="79" t="s">
        <v>152</v>
      </c>
      <c r="F123" s="79" t="s">
        <v>254</v>
      </c>
      <c r="G123" s="79" t="s">
        <v>256</v>
      </c>
      <c r="H123" s="79" t="s">
        <v>113</v>
      </c>
      <c r="I123" s="77">
        <v>1.5</v>
      </c>
      <c r="J123" s="316">
        <v>0.6</v>
      </c>
      <c r="K123" s="270">
        <f t="shared" si="6"/>
        <v>0.39999999999999997</v>
      </c>
    </row>
    <row r="124" spans="1:11" ht="40.5" customHeight="1">
      <c r="A124" s="113"/>
      <c r="B124" s="112"/>
      <c r="C124" s="181" t="s">
        <v>255</v>
      </c>
      <c r="D124" s="133" t="s">
        <v>128</v>
      </c>
      <c r="E124" s="179" t="s">
        <v>152</v>
      </c>
      <c r="F124" s="180" t="s">
        <v>254</v>
      </c>
      <c r="G124" s="180" t="s">
        <v>253</v>
      </c>
      <c r="H124" s="192"/>
      <c r="I124" s="191">
        <f>I125</f>
        <v>573.20000000000005</v>
      </c>
      <c r="J124" s="309">
        <f>J125</f>
        <v>573.20000000000005</v>
      </c>
      <c r="K124" s="260">
        <f t="shared" si="6"/>
        <v>1</v>
      </c>
    </row>
    <row r="125" spans="1:11" ht="36.75" customHeight="1">
      <c r="A125" s="113"/>
      <c r="B125" s="112"/>
      <c r="C125" s="132" t="s">
        <v>117</v>
      </c>
      <c r="D125" s="79" t="s">
        <v>128</v>
      </c>
      <c r="E125" s="79" t="s">
        <v>152</v>
      </c>
      <c r="F125" s="79" t="s">
        <v>254</v>
      </c>
      <c r="G125" s="79" t="s">
        <v>253</v>
      </c>
      <c r="H125" s="79" t="s">
        <v>116</v>
      </c>
      <c r="I125" s="77">
        <v>573.20000000000005</v>
      </c>
      <c r="J125" s="316">
        <v>573.20000000000005</v>
      </c>
      <c r="K125" s="270">
        <f t="shared" si="6"/>
        <v>1</v>
      </c>
    </row>
    <row r="126" spans="1:11">
      <c r="A126" s="113"/>
      <c r="B126" s="112"/>
      <c r="C126" s="142" t="s">
        <v>252</v>
      </c>
      <c r="D126" s="180" t="s">
        <v>128</v>
      </c>
      <c r="E126" s="179" t="s">
        <v>152</v>
      </c>
      <c r="F126" s="180" t="s">
        <v>147</v>
      </c>
      <c r="G126" s="179"/>
      <c r="H126" s="179"/>
      <c r="I126" s="194">
        <f>I127</f>
        <v>12.8</v>
      </c>
      <c r="J126" s="319">
        <f>J127</f>
        <v>12.8</v>
      </c>
      <c r="K126" s="276">
        <f t="shared" si="6"/>
        <v>1</v>
      </c>
    </row>
    <row r="127" spans="1:11" ht="40.5">
      <c r="A127" s="113"/>
      <c r="B127" s="112"/>
      <c r="C127" s="158" t="s">
        <v>112</v>
      </c>
      <c r="D127" s="74" t="s">
        <v>128</v>
      </c>
      <c r="E127" s="138" t="s">
        <v>152</v>
      </c>
      <c r="F127" s="86" t="s">
        <v>147</v>
      </c>
      <c r="G127" s="86" t="s">
        <v>111</v>
      </c>
      <c r="H127" s="138"/>
      <c r="I127" s="72">
        <f>I128</f>
        <v>12.8</v>
      </c>
      <c r="J127" s="310">
        <f>J128</f>
        <v>12.8</v>
      </c>
      <c r="K127" s="261">
        <f t="shared" si="6"/>
        <v>1</v>
      </c>
    </row>
    <row r="128" spans="1:11">
      <c r="A128" s="113"/>
      <c r="B128" s="112"/>
      <c r="C128" s="158" t="s">
        <v>131</v>
      </c>
      <c r="D128" s="74" t="s">
        <v>128</v>
      </c>
      <c r="E128" s="138" t="s">
        <v>152</v>
      </c>
      <c r="F128" s="86" t="s">
        <v>147</v>
      </c>
      <c r="G128" s="86" t="s">
        <v>109</v>
      </c>
      <c r="H128" s="148"/>
      <c r="I128" s="72">
        <f>I130</f>
        <v>12.8</v>
      </c>
      <c r="J128" s="310">
        <f>J130</f>
        <v>12.8</v>
      </c>
      <c r="K128" s="261">
        <f t="shared" si="6"/>
        <v>1</v>
      </c>
    </row>
    <row r="129" spans="1:11" ht="40.5">
      <c r="A129" s="113"/>
      <c r="B129" s="112"/>
      <c r="C129" s="193" t="s">
        <v>251</v>
      </c>
      <c r="D129" s="133" t="s">
        <v>128</v>
      </c>
      <c r="E129" s="179" t="s">
        <v>152</v>
      </c>
      <c r="F129" s="180" t="s">
        <v>147</v>
      </c>
      <c r="G129" s="180" t="s">
        <v>250</v>
      </c>
      <c r="H129" s="192"/>
      <c r="I129" s="191">
        <f>I130</f>
        <v>12.8</v>
      </c>
      <c r="J129" s="309">
        <f>J130</f>
        <v>12.8</v>
      </c>
      <c r="K129" s="260">
        <f t="shared" si="6"/>
        <v>1</v>
      </c>
    </row>
    <row r="130" spans="1:11" ht="40.5">
      <c r="A130" s="113"/>
      <c r="B130" s="112"/>
      <c r="C130" s="132" t="s">
        <v>117</v>
      </c>
      <c r="D130" s="120" t="s">
        <v>128</v>
      </c>
      <c r="E130" s="79" t="s">
        <v>152</v>
      </c>
      <c r="F130" s="79" t="s">
        <v>147</v>
      </c>
      <c r="G130" s="79" t="s">
        <v>250</v>
      </c>
      <c r="H130" s="79" t="s">
        <v>116</v>
      </c>
      <c r="I130" s="77">
        <v>12.8</v>
      </c>
      <c r="J130" s="316">
        <v>12.8</v>
      </c>
      <c r="K130" s="270">
        <f t="shared" si="6"/>
        <v>1</v>
      </c>
    </row>
    <row r="131" spans="1:11">
      <c r="A131" s="113"/>
      <c r="B131" s="112"/>
      <c r="C131" s="158" t="s">
        <v>249</v>
      </c>
      <c r="D131" s="74" t="s">
        <v>128</v>
      </c>
      <c r="E131" s="138" t="s">
        <v>152</v>
      </c>
      <c r="F131" s="86" t="s">
        <v>239</v>
      </c>
      <c r="G131" s="148"/>
      <c r="H131" s="148"/>
      <c r="I131" s="85">
        <f>I132+I137</f>
        <v>482.8</v>
      </c>
      <c r="J131" s="313">
        <f>J132+J137</f>
        <v>259.10000000000002</v>
      </c>
      <c r="K131" s="267">
        <f t="shared" si="6"/>
        <v>0.53666114333057169</v>
      </c>
    </row>
    <row r="132" spans="1:11" ht="60.75">
      <c r="A132" s="113"/>
      <c r="B132" s="112"/>
      <c r="C132" s="115" t="s">
        <v>248</v>
      </c>
      <c r="D132" s="141" t="s">
        <v>128</v>
      </c>
      <c r="E132" s="75" t="s">
        <v>152</v>
      </c>
      <c r="F132" s="74" t="s">
        <v>239</v>
      </c>
      <c r="G132" s="74" t="s">
        <v>247</v>
      </c>
      <c r="H132" s="73"/>
      <c r="I132" s="152">
        <f>I133</f>
        <v>0</v>
      </c>
      <c r="J132" s="298">
        <f>J133</f>
        <v>0</v>
      </c>
      <c r="K132" s="243" t="e">
        <f t="shared" si="6"/>
        <v>#DIV/0!</v>
      </c>
    </row>
    <row r="133" spans="1:11" ht="60.75">
      <c r="A133" s="113"/>
      <c r="B133" s="112"/>
      <c r="C133" s="115" t="s">
        <v>246</v>
      </c>
      <c r="D133" s="86" t="s">
        <v>128</v>
      </c>
      <c r="E133" s="75" t="s">
        <v>152</v>
      </c>
      <c r="F133" s="74" t="s">
        <v>239</v>
      </c>
      <c r="G133" s="74" t="s">
        <v>245</v>
      </c>
      <c r="H133" s="73"/>
      <c r="I133" s="72">
        <f>I134</f>
        <v>0</v>
      </c>
      <c r="J133" s="310">
        <f>J134</f>
        <v>0</v>
      </c>
      <c r="K133" s="261" t="e">
        <f t="shared" si="6"/>
        <v>#DIV/0!</v>
      </c>
    </row>
    <row r="134" spans="1:11" ht="60.75">
      <c r="A134" s="113"/>
      <c r="B134" s="112"/>
      <c r="C134" s="190" t="s">
        <v>244</v>
      </c>
      <c r="D134" s="82" t="s">
        <v>128</v>
      </c>
      <c r="E134" s="94" t="s">
        <v>152</v>
      </c>
      <c r="F134" s="82" t="s">
        <v>239</v>
      </c>
      <c r="G134" s="82" t="s">
        <v>241</v>
      </c>
      <c r="H134" s="110"/>
      <c r="I134" s="93">
        <f>I136</f>
        <v>0</v>
      </c>
      <c r="J134" s="307">
        <f>J136+J135</f>
        <v>0</v>
      </c>
      <c r="K134" s="258" t="e">
        <f t="shared" si="6"/>
        <v>#DIV/0!</v>
      </c>
    </row>
    <row r="135" spans="1:11" ht="40.5">
      <c r="A135" s="113"/>
      <c r="B135" s="112"/>
      <c r="C135" s="189" t="s">
        <v>243</v>
      </c>
      <c r="D135" s="120" t="s">
        <v>128</v>
      </c>
      <c r="E135" s="88" t="s">
        <v>152</v>
      </c>
      <c r="F135" s="88" t="s">
        <v>239</v>
      </c>
      <c r="G135" s="88" t="s">
        <v>241</v>
      </c>
      <c r="H135" s="88" t="s">
        <v>242</v>
      </c>
      <c r="I135" s="87">
        <v>0</v>
      </c>
      <c r="J135" s="318"/>
      <c r="K135" s="275" t="e">
        <f t="shared" si="6"/>
        <v>#DIV/0!</v>
      </c>
    </row>
    <row r="136" spans="1:11" ht="28.5" customHeight="1">
      <c r="A136" s="113"/>
      <c r="B136" s="112"/>
      <c r="C136" s="188" t="s">
        <v>115</v>
      </c>
      <c r="D136" s="153" t="s">
        <v>128</v>
      </c>
      <c r="E136" s="116" t="s">
        <v>152</v>
      </c>
      <c r="F136" s="116" t="s">
        <v>239</v>
      </c>
      <c r="G136" s="116" t="s">
        <v>241</v>
      </c>
      <c r="H136" s="116" t="s">
        <v>113</v>
      </c>
      <c r="I136" s="187">
        <f>60-60</f>
        <v>0</v>
      </c>
      <c r="J136" s="317">
        <v>0</v>
      </c>
      <c r="K136" s="273" t="e">
        <f t="shared" si="6"/>
        <v>#DIV/0!</v>
      </c>
    </row>
    <row r="137" spans="1:11" ht="40.5">
      <c r="A137" s="113"/>
      <c r="B137" s="112"/>
      <c r="C137" s="158" t="s">
        <v>112</v>
      </c>
      <c r="D137" s="74" t="s">
        <v>128</v>
      </c>
      <c r="E137" s="138" t="s">
        <v>152</v>
      </c>
      <c r="F137" s="86" t="s">
        <v>239</v>
      </c>
      <c r="G137" s="86" t="s">
        <v>111</v>
      </c>
      <c r="H137" s="138" t="s">
        <v>122</v>
      </c>
      <c r="I137" s="72">
        <f t="shared" ref="I137:J139" si="11">I138</f>
        <v>482.8</v>
      </c>
      <c r="J137" s="310">
        <f t="shared" si="11"/>
        <v>259.10000000000002</v>
      </c>
      <c r="K137" s="261">
        <f t="shared" si="6"/>
        <v>0.53666114333057169</v>
      </c>
    </row>
    <row r="138" spans="1:11">
      <c r="A138" s="113"/>
      <c r="B138" s="112"/>
      <c r="C138" s="186" t="s">
        <v>110</v>
      </c>
      <c r="D138" s="141" t="s">
        <v>128</v>
      </c>
      <c r="E138" s="86" t="s">
        <v>152</v>
      </c>
      <c r="F138" s="86" t="s">
        <v>239</v>
      </c>
      <c r="G138" s="86" t="s">
        <v>109</v>
      </c>
      <c r="H138" s="86"/>
      <c r="I138" s="72">
        <f t="shared" si="11"/>
        <v>482.8</v>
      </c>
      <c r="J138" s="310">
        <f t="shared" si="11"/>
        <v>259.10000000000002</v>
      </c>
      <c r="K138" s="261">
        <f t="shared" si="6"/>
        <v>0.53666114333057169</v>
      </c>
    </row>
    <row r="139" spans="1:11">
      <c r="A139" s="113"/>
      <c r="B139" s="112"/>
      <c r="C139" s="157" t="s">
        <v>240</v>
      </c>
      <c r="D139" s="82" t="s">
        <v>128</v>
      </c>
      <c r="E139" s="156" t="s">
        <v>152</v>
      </c>
      <c r="F139" s="83" t="s">
        <v>239</v>
      </c>
      <c r="G139" s="83" t="s">
        <v>238</v>
      </c>
      <c r="H139" s="150"/>
      <c r="I139" s="93">
        <f t="shared" si="11"/>
        <v>482.8</v>
      </c>
      <c r="J139" s="307">
        <f t="shared" si="11"/>
        <v>259.10000000000002</v>
      </c>
      <c r="K139" s="264">
        <f t="shared" si="6"/>
        <v>0.53666114333057169</v>
      </c>
    </row>
    <row r="140" spans="1:11" ht="40.5">
      <c r="A140" s="113"/>
      <c r="B140" s="112"/>
      <c r="C140" s="106" t="s">
        <v>117</v>
      </c>
      <c r="D140" s="185" t="s">
        <v>128</v>
      </c>
      <c r="E140" s="185" t="s">
        <v>152</v>
      </c>
      <c r="F140" s="185" t="s">
        <v>239</v>
      </c>
      <c r="G140" s="185" t="s">
        <v>238</v>
      </c>
      <c r="H140" s="185" t="s">
        <v>116</v>
      </c>
      <c r="I140" s="184">
        <f>310+172.8</f>
        <v>482.8</v>
      </c>
      <c r="J140" s="320">
        <v>259.10000000000002</v>
      </c>
      <c r="K140" s="277">
        <f t="shared" si="6"/>
        <v>0.53666114333057169</v>
      </c>
    </row>
    <row r="141" spans="1:11">
      <c r="A141" s="113"/>
      <c r="B141" s="112"/>
      <c r="C141" s="183" t="s">
        <v>237</v>
      </c>
      <c r="D141" s="74" t="s">
        <v>128</v>
      </c>
      <c r="E141" s="156" t="s">
        <v>197</v>
      </c>
      <c r="F141" s="156"/>
      <c r="G141" s="156" t="s">
        <v>122</v>
      </c>
      <c r="H141" s="156" t="s">
        <v>122</v>
      </c>
      <c r="I141" s="93">
        <f>I142+I151+I156+I182</f>
        <v>29353.199999999997</v>
      </c>
      <c r="J141" s="307">
        <f>J142+J151+J156+J182</f>
        <v>27312.800000000003</v>
      </c>
      <c r="K141" s="264">
        <f t="shared" si="6"/>
        <v>0.93048798768107077</v>
      </c>
    </row>
    <row r="142" spans="1:11">
      <c r="A142" s="113"/>
      <c r="B142" s="112"/>
      <c r="C142" s="158" t="s">
        <v>236</v>
      </c>
      <c r="D142" s="74" t="s">
        <v>128</v>
      </c>
      <c r="E142" s="94" t="s">
        <v>197</v>
      </c>
      <c r="F142" s="82" t="s">
        <v>99</v>
      </c>
      <c r="G142" s="94" t="s">
        <v>122</v>
      </c>
      <c r="H142" s="94" t="s">
        <v>122</v>
      </c>
      <c r="I142" s="81">
        <f>I143</f>
        <v>2879.3</v>
      </c>
      <c r="J142" s="168">
        <f>J143</f>
        <v>2801.2</v>
      </c>
      <c r="K142" s="278">
        <f t="shared" si="6"/>
        <v>0.9728753516479699</v>
      </c>
    </row>
    <row r="143" spans="1:11" ht="40.5">
      <c r="A143" s="113"/>
      <c r="B143" s="112"/>
      <c r="C143" s="142" t="s">
        <v>112</v>
      </c>
      <c r="D143" s="141" t="s">
        <v>128</v>
      </c>
      <c r="E143" s="97" t="s">
        <v>197</v>
      </c>
      <c r="F143" s="97" t="s">
        <v>99</v>
      </c>
      <c r="G143" s="97" t="s">
        <v>111</v>
      </c>
      <c r="H143" s="97"/>
      <c r="I143" s="152">
        <f>I144</f>
        <v>2879.3</v>
      </c>
      <c r="J143" s="298">
        <f>J144</f>
        <v>2801.2</v>
      </c>
      <c r="K143" s="243">
        <f t="shared" si="6"/>
        <v>0.9728753516479699</v>
      </c>
    </row>
    <row r="144" spans="1:11">
      <c r="A144" s="113"/>
      <c r="B144" s="112"/>
      <c r="C144" s="158" t="s">
        <v>131</v>
      </c>
      <c r="D144" s="86" t="s">
        <v>128</v>
      </c>
      <c r="E144" s="74" t="s">
        <v>197</v>
      </c>
      <c r="F144" s="74" t="s">
        <v>99</v>
      </c>
      <c r="G144" s="74" t="s">
        <v>109</v>
      </c>
      <c r="H144" s="74"/>
      <c r="I144" s="72">
        <f>I145+I147+I149</f>
        <v>2879.3</v>
      </c>
      <c r="J144" s="310">
        <f>J145+J147+J149</f>
        <v>2801.2</v>
      </c>
      <c r="K144" s="261">
        <f t="shared" ref="K144:K207" si="12">J144/I144</f>
        <v>0.9728753516479699</v>
      </c>
    </row>
    <row r="145" spans="1:11">
      <c r="A145" s="113"/>
      <c r="B145" s="112"/>
      <c r="C145" s="157" t="s">
        <v>235</v>
      </c>
      <c r="D145" s="83" t="s">
        <v>128</v>
      </c>
      <c r="E145" s="82" t="s">
        <v>197</v>
      </c>
      <c r="F145" s="82" t="s">
        <v>99</v>
      </c>
      <c r="G145" s="82" t="s">
        <v>234</v>
      </c>
      <c r="H145" s="110"/>
      <c r="I145" s="93">
        <f>I146</f>
        <v>1380.8000000000002</v>
      </c>
      <c r="J145" s="307">
        <f>J146</f>
        <v>1332</v>
      </c>
      <c r="K145" s="264">
        <f t="shared" si="12"/>
        <v>0.96465816917728842</v>
      </c>
    </row>
    <row r="146" spans="1:11" ht="40.5" customHeight="1">
      <c r="A146" s="113"/>
      <c r="B146" s="112"/>
      <c r="C146" s="132" t="s">
        <v>117</v>
      </c>
      <c r="D146" s="79" t="s">
        <v>128</v>
      </c>
      <c r="E146" s="78" t="s">
        <v>197</v>
      </c>
      <c r="F146" s="78" t="s">
        <v>99</v>
      </c>
      <c r="G146" s="78" t="s">
        <v>234</v>
      </c>
      <c r="H146" s="78" t="s">
        <v>116</v>
      </c>
      <c r="I146" s="77">
        <f>701.2+679.6</f>
        <v>1380.8000000000002</v>
      </c>
      <c r="J146" s="316">
        <v>1332</v>
      </c>
      <c r="K146" s="270">
        <f t="shared" si="12"/>
        <v>0.96465816917728842</v>
      </c>
    </row>
    <row r="147" spans="1:11" ht="40.5" customHeight="1">
      <c r="A147" s="113"/>
      <c r="B147" s="112"/>
      <c r="C147" s="157" t="s">
        <v>233</v>
      </c>
      <c r="D147" s="83" t="s">
        <v>128</v>
      </c>
      <c r="E147" s="82" t="s">
        <v>197</v>
      </c>
      <c r="F147" s="82" t="s">
        <v>99</v>
      </c>
      <c r="G147" s="82" t="s">
        <v>232</v>
      </c>
      <c r="H147" s="110"/>
      <c r="I147" s="93">
        <f>I148</f>
        <v>170.4</v>
      </c>
      <c r="J147" s="307">
        <f>J148</f>
        <v>141.1</v>
      </c>
      <c r="K147" s="264">
        <f t="shared" si="12"/>
        <v>0.82805164319248825</v>
      </c>
    </row>
    <row r="148" spans="1:11" ht="40.5" customHeight="1">
      <c r="A148" s="113"/>
      <c r="B148" s="112"/>
      <c r="C148" s="132" t="s">
        <v>117</v>
      </c>
      <c r="D148" s="79" t="s">
        <v>128</v>
      </c>
      <c r="E148" s="78" t="s">
        <v>197</v>
      </c>
      <c r="F148" s="78" t="s">
        <v>99</v>
      </c>
      <c r="G148" s="78" t="s">
        <v>232</v>
      </c>
      <c r="H148" s="78" t="s">
        <v>116</v>
      </c>
      <c r="I148" s="77">
        <f>58.4+62+50</f>
        <v>170.4</v>
      </c>
      <c r="J148" s="316">
        <v>141.1</v>
      </c>
      <c r="K148" s="270">
        <f t="shared" si="12"/>
        <v>0.82805164319248825</v>
      </c>
    </row>
    <row r="149" spans="1:11" ht="40.5" customHeight="1">
      <c r="A149" s="113"/>
      <c r="B149" s="112"/>
      <c r="C149" s="157" t="s">
        <v>231</v>
      </c>
      <c r="D149" s="83" t="s">
        <v>128</v>
      </c>
      <c r="E149" s="82" t="s">
        <v>197</v>
      </c>
      <c r="F149" s="82" t="s">
        <v>99</v>
      </c>
      <c r="G149" s="82" t="s">
        <v>229</v>
      </c>
      <c r="H149" s="110"/>
      <c r="I149" s="93">
        <f>I150</f>
        <v>1328.1</v>
      </c>
      <c r="J149" s="307">
        <f>J150</f>
        <v>1328.1</v>
      </c>
      <c r="K149" s="264">
        <f t="shared" si="12"/>
        <v>1</v>
      </c>
    </row>
    <row r="150" spans="1:11" ht="40.5" customHeight="1">
      <c r="A150" s="113"/>
      <c r="B150" s="112"/>
      <c r="C150" s="182" t="s">
        <v>230</v>
      </c>
      <c r="D150" s="79" t="s">
        <v>128</v>
      </c>
      <c r="E150" s="78" t="s">
        <v>197</v>
      </c>
      <c r="F150" s="78" t="s">
        <v>99</v>
      </c>
      <c r="G150" s="78" t="s">
        <v>229</v>
      </c>
      <c r="H150" s="78" t="s">
        <v>228</v>
      </c>
      <c r="I150" s="77">
        <v>1328.1</v>
      </c>
      <c r="J150" s="316">
        <v>1328.1</v>
      </c>
      <c r="K150" s="270">
        <f t="shared" si="12"/>
        <v>1</v>
      </c>
    </row>
    <row r="151" spans="1:11">
      <c r="A151" s="113"/>
      <c r="B151" s="112"/>
      <c r="C151" s="181" t="s">
        <v>227</v>
      </c>
      <c r="D151" s="180" t="s">
        <v>128</v>
      </c>
      <c r="E151" s="179" t="s">
        <v>197</v>
      </c>
      <c r="F151" s="180" t="s">
        <v>135</v>
      </c>
      <c r="G151" s="179" t="s">
        <v>122</v>
      </c>
      <c r="H151" s="179" t="s">
        <v>122</v>
      </c>
      <c r="I151" s="139">
        <f t="shared" ref="I151:J154" si="13">I152</f>
        <v>1102</v>
      </c>
      <c r="J151" s="321">
        <f t="shared" si="13"/>
        <v>376.1</v>
      </c>
      <c r="K151" s="279">
        <f t="shared" si="12"/>
        <v>0.3412885662431942</v>
      </c>
    </row>
    <row r="152" spans="1:11" ht="40.5">
      <c r="A152" s="113"/>
      <c r="B152" s="112"/>
      <c r="C152" s="158" t="s">
        <v>112</v>
      </c>
      <c r="D152" s="178" t="s">
        <v>128</v>
      </c>
      <c r="E152" s="86" t="s">
        <v>197</v>
      </c>
      <c r="F152" s="86" t="s">
        <v>135</v>
      </c>
      <c r="G152" s="86" t="s">
        <v>111</v>
      </c>
      <c r="H152" s="156" t="s">
        <v>122</v>
      </c>
      <c r="I152" s="93">
        <f t="shared" si="13"/>
        <v>1102</v>
      </c>
      <c r="J152" s="307">
        <f t="shared" si="13"/>
        <v>376.1</v>
      </c>
      <c r="K152" s="264">
        <f t="shared" si="12"/>
        <v>0.3412885662431942</v>
      </c>
    </row>
    <row r="153" spans="1:11">
      <c r="A153" s="113"/>
      <c r="B153" s="112"/>
      <c r="C153" s="157" t="s">
        <v>131</v>
      </c>
      <c r="D153" s="74" t="s">
        <v>128</v>
      </c>
      <c r="E153" s="83" t="s">
        <v>197</v>
      </c>
      <c r="F153" s="83" t="s">
        <v>135</v>
      </c>
      <c r="G153" s="83" t="s">
        <v>109</v>
      </c>
      <c r="H153" s="150"/>
      <c r="I153" s="72">
        <f t="shared" si="13"/>
        <v>1102</v>
      </c>
      <c r="J153" s="310">
        <f t="shared" si="13"/>
        <v>376.1</v>
      </c>
      <c r="K153" s="261">
        <f t="shared" si="12"/>
        <v>0.3412885662431942</v>
      </c>
    </row>
    <row r="154" spans="1:11">
      <c r="A154" s="113"/>
      <c r="B154" s="112"/>
      <c r="C154" s="157" t="s">
        <v>226</v>
      </c>
      <c r="D154" s="82" t="s">
        <v>128</v>
      </c>
      <c r="E154" s="83" t="s">
        <v>197</v>
      </c>
      <c r="F154" s="83" t="s">
        <v>135</v>
      </c>
      <c r="G154" s="83" t="s">
        <v>225</v>
      </c>
      <c r="H154" s="150"/>
      <c r="I154" s="93">
        <f t="shared" si="13"/>
        <v>1102</v>
      </c>
      <c r="J154" s="307">
        <f t="shared" si="13"/>
        <v>376.1</v>
      </c>
      <c r="K154" s="264">
        <f t="shared" si="12"/>
        <v>0.3412885662431942</v>
      </c>
    </row>
    <row r="155" spans="1:11" ht="40.5">
      <c r="A155" s="113"/>
      <c r="B155" s="112"/>
      <c r="C155" s="121" t="s">
        <v>117</v>
      </c>
      <c r="D155" s="120" t="s">
        <v>128</v>
      </c>
      <c r="E155" s="120" t="s">
        <v>197</v>
      </c>
      <c r="F155" s="120" t="s">
        <v>135</v>
      </c>
      <c r="G155" s="120" t="s">
        <v>225</v>
      </c>
      <c r="H155" s="120" t="s">
        <v>116</v>
      </c>
      <c r="I155" s="87">
        <f>250+1400-548</f>
        <v>1102</v>
      </c>
      <c r="J155" s="318">
        <v>376.1</v>
      </c>
      <c r="K155" s="275">
        <f t="shared" si="12"/>
        <v>0.3412885662431942</v>
      </c>
    </row>
    <row r="156" spans="1:11">
      <c r="A156" s="113"/>
      <c r="B156" s="112"/>
      <c r="C156" s="158" t="s">
        <v>224</v>
      </c>
      <c r="D156" s="138" t="s">
        <v>128</v>
      </c>
      <c r="E156" s="138" t="s">
        <v>197</v>
      </c>
      <c r="F156" s="138" t="s">
        <v>106</v>
      </c>
      <c r="G156" s="148"/>
      <c r="H156" s="148"/>
      <c r="I156" s="85">
        <f>I157+I162+I168</f>
        <v>16600.7</v>
      </c>
      <c r="J156" s="313">
        <f>J157+J162+J168</f>
        <v>15667.9</v>
      </c>
      <c r="K156" s="266">
        <f t="shared" si="12"/>
        <v>0.94380959839042922</v>
      </c>
    </row>
    <row r="157" spans="1:11" ht="81">
      <c r="A157" s="113"/>
      <c r="B157" s="112"/>
      <c r="C157" s="158" t="s">
        <v>223</v>
      </c>
      <c r="D157" s="138" t="s">
        <v>128</v>
      </c>
      <c r="E157" s="138" t="s">
        <v>197</v>
      </c>
      <c r="F157" s="86" t="s">
        <v>106</v>
      </c>
      <c r="G157" s="86" t="s">
        <v>222</v>
      </c>
      <c r="H157" s="148"/>
      <c r="I157" s="85">
        <f>I159</f>
        <v>0</v>
      </c>
      <c r="J157" s="313">
        <f>J159</f>
        <v>0</v>
      </c>
      <c r="K157" s="267" t="e">
        <f t="shared" si="12"/>
        <v>#DIV/0!</v>
      </c>
    </row>
    <row r="158" spans="1:11" ht="40.5">
      <c r="A158" s="113"/>
      <c r="B158" s="112"/>
      <c r="C158" s="158" t="s">
        <v>221</v>
      </c>
      <c r="D158" s="138" t="s">
        <v>128</v>
      </c>
      <c r="E158" s="138" t="s">
        <v>197</v>
      </c>
      <c r="F158" s="86" t="s">
        <v>106</v>
      </c>
      <c r="G158" s="86" t="s">
        <v>220</v>
      </c>
      <c r="H158" s="148"/>
      <c r="I158" s="85">
        <f t="shared" ref="I158:J160" si="14">I159</f>
        <v>0</v>
      </c>
      <c r="J158" s="313">
        <f t="shared" si="14"/>
        <v>0</v>
      </c>
      <c r="K158" s="267" t="e">
        <f t="shared" si="12"/>
        <v>#DIV/0!</v>
      </c>
    </row>
    <row r="159" spans="1:11" ht="26.25" customHeight="1">
      <c r="A159" s="113"/>
      <c r="B159" s="112"/>
      <c r="C159" s="158" t="s">
        <v>219</v>
      </c>
      <c r="D159" s="138" t="s">
        <v>128</v>
      </c>
      <c r="E159" s="138" t="s">
        <v>197</v>
      </c>
      <c r="F159" s="86" t="s">
        <v>106</v>
      </c>
      <c r="G159" s="86" t="s">
        <v>218</v>
      </c>
      <c r="H159" s="148"/>
      <c r="I159" s="85">
        <f t="shared" si="14"/>
        <v>0</v>
      </c>
      <c r="J159" s="313">
        <f t="shared" si="14"/>
        <v>0</v>
      </c>
      <c r="K159" s="267" t="e">
        <f t="shared" si="12"/>
        <v>#DIV/0!</v>
      </c>
    </row>
    <row r="160" spans="1:11">
      <c r="A160" s="113"/>
      <c r="B160" s="112"/>
      <c r="C160" s="177" t="s">
        <v>217</v>
      </c>
      <c r="D160" s="176" t="s">
        <v>128</v>
      </c>
      <c r="E160" s="176" t="s">
        <v>197</v>
      </c>
      <c r="F160" s="176" t="s">
        <v>106</v>
      </c>
      <c r="G160" s="176" t="s">
        <v>216</v>
      </c>
      <c r="H160" s="176"/>
      <c r="I160" s="175">
        <f t="shared" si="14"/>
        <v>0</v>
      </c>
      <c r="J160" s="315">
        <f t="shared" si="14"/>
        <v>0</v>
      </c>
      <c r="K160" s="269" t="e">
        <f t="shared" si="12"/>
        <v>#DIV/0!</v>
      </c>
    </row>
    <row r="161" spans="1:11" ht="40.5">
      <c r="A161" s="113"/>
      <c r="B161" s="112"/>
      <c r="C161" s="155" t="s">
        <v>117</v>
      </c>
      <c r="D161" s="79" t="s">
        <v>128</v>
      </c>
      <c r="E161" s="79" t="s">
        <v>197</v>
      </c>
      <c r="F161" s="79" t="s">
        <v>106</v>
      </c>
      <c r="G161" s="79" t="s">
        <v>216</v>
      </c>
      <c r="H161" s="79" t="s">
        <v>116</v>
      </c>
      <c r="I161" s="77">
        <v>0</v>
      </c>
      <c r="J161" s="316">
        <v>0</v>
      </c>
      <c r="K161" s="270" t="e">
        <f t="shared" si="12"/>
        <v>#DIV/0!</v>
      </c>
    </row>
    <row r="162" spans="1:11" ht="121.5">
      <c r="A162" s="113"/>
      <c r="B162" s="112"/>
      <c r="C162" s="174" t="s">
        <v>215</v>
      </c>
      <c r="D162" s="141" t="s">
        <v>128</v>
      </c>
      <c r="E162" s="94" t="s">
        <v>197</v>
      </c>
      <c r="F162" s="82" t="s">
        <v>106</v>
      </c>
      <c r="G162" s="83" t="s">
        <v>214</v>
      </c>
      <c r="H162" s="173"/>
      <c r="I162" s="90">
        <f>I163</f>
        <v>6204.6</v>
      </c>
      <c r="J162" s="322">
        <f>J163</f>
        <v>6204.6</v>
      </c>
      <c r="K162" s="280">
        <f t="shared" si="12"/>
        <v>1</v>
      </c>
    </row>
    <row r="163" spans="1:11" ht="101.25">
      <c r="A163" s="113"/>
      <c r="B163" s="112"/>
      <c r="C163" s="158" t="s">
        <v>213</v>
      </c>
      <c r="D163" s="86" t="s">
        <v>128</v>
      </c>
      <c r="E163" s="75" t="s">
        <v>197</v>
      </c>
      <c r="F163" s="74" t="s">
        <v>106</v>
      </c>
      <c r="G163" s="86" t="s">
        <v>212</v>
      </c>
      <c r="H163" s="73"/>
      <c r="I163" s="72">
        <f>I166+I164</f>
        <v>6204.6</v>
      </c>
      <c r="J163" s="310">
        <f>J166+J164</f>
        <v>6204.6</v>
      </c>
      <c r="K163" s="261">
        <f t="shared" si="12"/>
        <v>1</v>
      </c>
    </row>
    <row r="164" spans="1:11" ht="40.5">
      <c r="A164" s="113"/>
      <c r="B164" s="112"/>
      <c r="C164" s="172" t="s">
        <v>211</v>
      </c>
      <c r="D164" s="171" t="s">
        <v>128</v>
      </c>
      <c r="E164" s="169" t="s">
        <v>197</v>
      </c>
      <c r="F164" s="171" t="s">
        <v>106</v>
      </c>
      <c r="G164" s="170" t="s">
        <v>210</v>
      </c>
      <c r="H164" s="169"/>
      <c r="I164" s="168">
        <f>I165</f>
        <v>0</v>
      </c>
      <c r="J164" s="168">
        <f>J165</f>
        <v>0</v>
      </c>
      <c r="K164" s="281" t="e">
        <f t="shared" si="12"/>
        <v>#DIV/0!</v>
      </c>
    </row>
    <row r="165" spans="1:11" ht="40.5">
      <c r="A165" s="113"/>
      <c r="B165" s="112"/>
      <c r="C165" s="167" t="s">
        <v>117</v>
      </c>
      <c r="D165" s="166" t="s">
        <v>128</v>
      </c>
      <c r="E165" s="166" t="s">
        <v>197</v>
      </c>
      <c r="F165" s="166" t="s">
        <v>106</v>
      </c>
      <c r="G165" s="166" t="s">
        <v>210</v>
      </c>
      <c r="H165" s="166" t="s">
        <v>116</v>
      </c>
      <c r="I165" s="165">
        <f>124.1-124.1</f>
        <v>0</v>
      </c>
      <c r="J165" s="165"/>
      <c r="K165" s="282" t="e">
        <f t="shared" si="12"/>
        <v>#DIV/0!</v>
      </c>
    </row>
    <row r="166" spans="1:11" ht="40.5">
      <c r="A166" s="113"/>
      <c r="B166" s="112"/>
      <c r="C166" s="172" t="s">
        <v>209</v>
      </c>
      <c r="D166" s="171" t="s">
        <v>128</v>
      </c>
      <c r="E166" s="169" t="s">
        <v>197</v>
      </c>
      <c r="F166" s="171" t="s">
        <v>106</v>
      </c>
      <c r="G166" s="170" t="s">
        <v>208</v>
      </c>
      <c r="H166" s="169"/>
      <c r="I166" s="168">
        <f>I167</f>
        <v>6204.6</v>
      </c>
      <c r="J166" s="168">
        <f>J167</f>
        <v>6204.6</v>
      </c>
      <c r="K166" s="281">
        <f t="shared" si="12"/>
        <v>1</v>
      </c>
    </row>
    <row r="167" spans="1:11" ht="40.5">
      <c r="A167" s="113"/>
      <c r="B167" s="112"/>
      <c r="C167" s="167" t="s">
        <v>117</v>
      </c>
      <c r="D167" s="166" t="s">
        <v>128</v>
      </c>
      <c r="E167" s="166" t="s">
        <v>197</v>
      </c>
      <c r="F167" s="166" t="s">
        <v>106</v>
      </c>
      <c r="G167" s="166" t="s">
        <v>208</v>
      </c>
      <c r="H167" s="166" t="s">
        <v>116</v>
      </c>
      <c r="I167" s="165">
        <f>6080.5+124.1</f>
        <v>6204.6</v>
      </c>
      <c r="J167" s="165">
        <v>6204.6</v>
      </c>
      <c r="K167" s="282">
        <f t="shared" si="12"/>
        <v>1</v>
      </c>
    </row>
    <row r="168" spans="1:11" ht="40.5">
      <c r="A168" s="113"/>
      <c r="B168" s="112"/>
      <c r="C168" s="142" t="s">
        <v>112</v>
      </c>
      <c r="D168" s="140" t="s">
        <v>128</v>
      </c>
      <c r="E168" s="140" t="s">
        <v>197</v>
      </c>
      <c r="F168" s="140" t="s">
        <v>106</v>
      </c>
      <c r="G168" s="141" t="s">
        <v>111</v>
      </c>
      <c r="H168" s="153"/>
      <c r="I168" s="152">
        <f>I169</f>
        <v>10396.1</v>
      </c>
      <c r="J168" s="298">
        <f>J169</f>
        <v>9463.2999999999993</v>
      </c>
      <c r="K168" s="243">
        <f t="shared" si="12"/>
        <v>0.9102740450745952</v>
      </c>
    </row>
    <row r="169" spans="1:11">
      <c r="A169" s="113"/>
      <c r="B169" s="112"/>
      <c r="C169" s="158" t="s">
        <v>131</v>
      </c>
      <c r="D169" s="138" t="s">
        <v>128</v>
      </c>
      <c r="E169" s="138" t="s">
        <v>197</v>
      </c>
      <c r="F169" s="138" t="s">
        <v>106</v>
      </c>
      <c r="G169" s="86" t="s">
        <v>109</v>
      </c>
      <c r="H169" s="148" t="s">
        <v>122</v>
      </c>
      <c r="I169" s="72">
        <f>I170+I173+I175+I180+I178</f>
        <v>10396.1</v>
      </c>
      <c r="J169" s="310">
        <f>J170+J173+J175+J180+J178</f>
        <v>9463.2999999999993</v>
      </c>
      <c r="K169" s="261">
        <f t="shared" si="12"/>
        <v>0.9102740450745952</v>
      </c>
    </row>
    <row r="170" spans="1:11">
      <c r="A170" s="113"/>
      <c r="B170" s="112"/>
      <c r="C170" s="157" t="s">
        <v>207</v>
      </c>
      <c r="D170" s="156" t="s">
        <v>128</v>
      </c>
      <c r="E170" s="156" t="s">
        <v>197</v>
      </c>
      <c r="F170" s="156" t="s">
        <v>106</v>
      </c>
      <c r="G170" s="83" t="s">
        <v>206</v>
      </c>
      <c r="H170" s="150"/>
      <c r="I170" s="93">
        <f>I171+I172</f>
        <v>6070</v>
      </c>
      <c r="J170" s="307">
        <f>J171+J172</f>
        <v>5304</v>
      </c>
      <c r="K170" s="264">
        <f t="shared" si="12"/>
        <v>0.87380560131795715</v>
      </c>
    </row>
    <row r="171" spans="1:11" ht="40.5">
      <c r="A171" s="113"/>
      <c r="B171" s="112"/>
      <c r="C171" s="121" t="s">
        <v>117</v>
      </c>
      <c r="D171" s="88" t="s">
        <v>128</v>
      </c>
      <c r="E171" s="120" t="s">
        <v>197</v>
      </c>
      <c r="F171" s="120" t="s">
        <v>106</v>
      </c>
      <c r="G171" s="120" t="s">
        <v>206</v>
      </c>
      <c r="H171" s="120" t="s">
        <v>116</v>
      </c>
      <c r="I171" s="87">
        <f>5600+470-6</f>
        <v>6064</v>
      </c>
      <c r="J171" s="318">
        <v>5298.4</v>
      </c>
      <c r="K171" s="275">
        <f t="shared" si="12"/>
        <v>0.87374670184696568</v>
      </c>
    </row>
    <row r="172" spans="1:11">
      <c r="A172" s="113"/>
      <c r="B172" s="112"/>
      <c r="C172" s="132" t="s">
        <v>115</v>
      </c>
      <c r="D172" s="88" t="s">
        <v>128</v>
      </c>
      <c r="E172" s="120" t="s">
        <v>197</v>
      </c>
      <c r="F172" s="120" t="s">
        <v>106</v>
      </c>
      <c r="G172" s="120" t="s">
        <v>206</v>
      </c>
      <c r="H172" s="120" t="s">
        <v>113</v>
      </c>
      <c r="I172" s="87">
        <v>6</v>
      </c>
      <c r="J172" s="318">
        <v>5.6</v>
      </c>
      <c r="K172" s="275">
        <f t="shared" si="12"/>
        <v>0.93333333333333324</v>
      </c>
    </row>
    <row r="173" spans="1:11">
      <c r="A173" s="113"/>
      <c r="B173" s="112"/>
      <c r="C173" s="157" t="s">
        <v>205</v>
      </c>
      <c r="D173" s="83" t="s">
        <v>128</v>
      </c>
      <c r="E173" s="156" t="s">
        <v>197</v>
      </c>
      <c r="F173" s="156" t="s">
        <v>106</v>
      </c>
      <c r="G173" s="83" t="s">
        <v>204</v>
      </c>
      <c r="H173" s="150"/>
      <c r="I173" s="93">
        <f>I174</f>
        <v>50</v>
      </c>
      <c r="J173" s="307">
        <f>J174</f>
        <v>12.9</v>
      </c>
      <c r="K173" s="264">
        <f t="shared" si="12"/>
        <v>0.25800000000000001</v>
      </c>
    </row>
    <row r="174" spans="1:11" ht="40.5">
      <c r="A174" s="113"/>
      <c r="B174" s="112"/>
      <c r="C174" s="121" t="s">
        <v>117</v>
      </c>
      <c r="D174" s="120" t="s">
        <v>128</v>
      </c>
      <c r="E174" s="120" t="s">
        <v>197</v>
      </c>
      <c r="F174" s="120" t="s">
        <v>106</v>
      </c>
      <c r="G174" s="120" t="s">
        <v>204</v>
      </c>
      <c r="H174" s="120" t="s">
        <v>116</v>
      </c>
      <c r="I174" s="87">
        <v>50</v>
      </c>
      <c r="J174" s="318">
        <v>12.9</v>
      </c>
      <c r="K174" s="275">
        <f t="shared" si="12"/>
        <v>0.25800000000000001</v>
      </c>
    </row>
    <row r="175" spans="1:11" ht="81">
      <c r="A175" s="113"/>
      <c r="B175" s="112"/>
      <c r="C175" s="157" t="s">
        <v>203</v>
      </c>
      <c r="D175" s="82" t="s">
        <v>128</v>
      </c>
      <c r="E175" s="156" t="s">
        <v>197</v>
      </c>
      <c r="F175" s="156" t="s">
        <v>106</v>
      </c>
      <c r="G175" s="83" t="s">
        <v>202</v>
      </c>
      <c r="H175" s="150"/>
      <c r="I175" s="93">
        <f>I176+I177</f>
        <v>1746.1000000000001</v>
      </c>
      <c r="J175" s="307">
        <f>J176+J177</f>
        <v>1741</v>
      </c>
      <c r="K175" s="264">
        <f t="shared" si="12"/>
        <v>0.99707920508561931</v>
      </c>
    </row>
    <row r="176" spans="1:11" ht="40.5">
      <c r="A176" s="113"/>
      <c r="B176" s="112"/>
      <c r="C176" s="121" t="s">
        <v>117</v>
      </c>
      <c r="D176" s="88" t="s">
        <v>128</v>
      </c>
      <c r="E176" s="120" t="s">
        <v>197</v>
      </c>
      <c r="F176" s="120" t="s">
        <v>106</v>
      </c>
      <c r="G176" s="120" t="s">
        <v>202</v>
      </c>
      <c r="H176" s="120" t="s">
        <v>116</v>
      </c>
      <c r="I176" s="87">
        <f>483.2+55+2.6+1200</f>
        <v>1740.8000000000002</v>
      </c>
      <c r="J176" s="318">
        <v>1737.9</v>
      </c>
      <c r="K176" s="275">
        <f t="shared" si="12"/>
        <v>0.99833409926470584</v>
      </c>
    </row>
    <row r="177" spans="1:11">
      <c r="A177" s="113"/>
      <c r="B177" s="112"/>
      <c r="C177" s="132" t="s">
        <v>115</v>
      </c>
      <c r="D177" s="78" t="s">
        <v>128</v>
      </c>
      <c r="E177" s="79" t="s">
        <v>197</v>
      </c>
      <c r="F177" s="79" t="s">
        <v>106</v>
      </c>
      <c r="G177" s="79" t="s">
        <v>202</v>
      </c>
      <c r="H177" s="79" t="s">
        <v>113</v>
      </c>
      <c r="I177" s="77">
        <f>3+2.3</f>
        <v>5.3</v>
      </c>
      <c r="J177" s="316">
        <v>3.1</v>
      </c>
      <c r="K177" s="270">
        <f t="shared" si="12"/>
        <v>0.58490566037735847</v>
      </c>
    </row>
    <row r="178" spans="1:11" ht="35.25" customHeight="1">
      <c r="A178" s="113"/>
      <c r="B178" s="112"/>
      <c r="C178" s="157" t="s">
        <v>201</v>
      </c>
      <c r="D178" s="83" t="s">
        <v>128</v>
      </c>
      <c r="E178" s="156" t="s">
        <v>197</v>
      </c>
      <c r="F178" s="156" t="s">
        <v>106</v>
      </c>
      <c r="G178" s="83" t="s">
        <v>200</v>
      </c>
      <c r="H178" s="150"/>
      <c r="I178" s="93">
        <f>I179</f>
        <v>110</v>
      </c>
      <c r="J178" s="307">
        <f>J179</f>
        <v>0</v>
      </c>
      <c r="K178" s="264">
        <f t="shared" si="12"/>
        <v>0</v>
      </c>
    </row>
    <row r="179" spans="1:11" ht="56.25" customHeight="1">
      <c r="A179" s="113"/>
      <c r="B179" s="112"/>
      <c r="C179" s="121" t="s">
        <v>117</v>
      </c>
      <c r="D179" s="120" t="s">
        <v>128</v>
      </c>
      <c r="E179" s="120" t="s">
        <v>197</v>
      </c>
      <c r="F179" s="120" t="s">
        <v>106</v>
      </c>
      <c r="G179" s="120" t="s">
        <v>200</v>
      </c>
      <c r="H179" s="120" t="s">
        <v>116</v>
      </c>
      <c r="I179" s="87">
        <v>110</v>
      </c>
      <c r="J179" s="318">
        <v>0</v>
      </c>
      <c r="K179" s="275">
        <f t="shared" si="12"/>
        <v>0</v>
      </c>
    </row>
    <row r="180" spans="1:11" ht="121.5">
      <c r="A180" s="113"/>
      <c r="B180" s="112"/>
      <c r="C180" s="199" t="s">
        <v>179</v>
      </c>
      <c r="D180" s="83" t="s">
        <v>128</v>
      </c>
      <c r="E180" s="156" t="s">
        <v>197</v>
      </c>
      <c r="F180" s="156" t="s">
        <v>106</v>
      </c>
      <c r="G180" s="83" t="s">
        <v>199</v>
      </c>
      <c r="H180" s="150"/>
      <c r="I180" s="93">
        <f>I181</f>
        <v>2420</v>
      </c>
      <c r="J180" s="307">
        <f>J181</f>
        <v>2405.4</v>
      </c>
      <c r="K180" s="264">
        <f t="shared" si="12"/>
        <v>0.99396694214876036</v>
      </c>
    </row>
    <row r="181" spans="1:11" ht="40.5">
      <c r="A181" s="113"/>
      <c r="B181" s="112"/>
      <c r="C181" s="164" t="s">
        <v>117</v>
      </c>
      <c r="D181" s="79" t="s">
        <v>128</v>
      </c>
      <c r="E181" s="79" t="s">
        <v>197</v>
      </c>
      <c r="F181" s="79" t="s">
        <v>106</v>
      </c>
      <c r="G181" s="79" t="s">
        <v>199</v>
      </c>
      <c r="H181" s="79" t="s">
        <v>116</v>
      </c>
      <c r="I181" s="77">
        <f>2000+420</f>
        <v>2420</v>
      </c>
      <c r="J181" s="316">
        <v>2405.4</v>
      </c>
      <c r="K181" s="270">
        <f t="shared" si="12"/>
        <v>0.99396694214876036</v>
      </c>
    </row>
    <row r="182" spans="1:11" ht="40.5">
      <c r="A182" s="113"/>
      <c r="B182" s="112"/>
      <c r="C182" s="118" t="s">
        <v>198</v>
      </c>
      <c r="D182" s="97" t="s">
        <v>128</v>
      </c>
      <c r="E182" s="117" t="s">
        <v>197</v>
      </c>
      <c r="F182" s="117" t="s">
        <v>197</v>
      </c>
      <c r="G182" s="116"/>
      <c r="H182" s="116"/>
      <c r="I182" s="163">
        <f t="shared" ref="I182:J184" si="15">I183</f>
        <v>8771.1999999999989</v>
      </c>
      <c r="J182" s="323">
        <f t="shared" si="15"/>
        <v>8467.6</v>
      </c>
      <c r="K182" s="279">
        <f t="shared" si="12"/>
        <v>0.96538672017511873</v>
      </c>
    </row>
    <row r="183" spans="1:11" ht="40.5">
      <c r="A183" s="113"/>
      <c r="B183" s="112"/>
      <c r="C183" s="115" t="s">
        <v>112</v>
      </c>
      <c r="D183" s="97" t="s">
        <v>128</v>
      </c>
      <c r="E183" s="75" t="s">
        <v>197</v>
      </c>
      <c r="F183" s="75" t="s">
        <v>197</v>
      </c>
      <c r="G183" s="74" t="s">
        <v>111</v>
      </c>
      <c r="H183" s="74"/>
      <c r="I183" s="161">
        <f t="shared" si="15"/>
        <v>8771.1999999999989</v>
      </c>
      <c r="J183" s="324">
        <f t="shared" si="15"/>
        <v>8467.6</v>
      </c>
      <c r="K183" s="255">
        <f t="shared" si="12"/>
        <v>0.96538672017511873</v>
      </c>
    </row>
    <row r="184" spans="1:11">
      <c r="A184" s="113"/>
      <c r="B184" s="112"/>
      <c r="C184" s="125" t="s">
        <v>131</v>
      </c>
      <c r="D184" s="74" t="s">
        <v>128</v>
      </c>
      <c r="E184" s="75" t="s">
        <v>197</v>
      </c>
      <c r="F184" s="75" t="s">
        <v>197</v>
      </c>
      <c r="G184" s="74" t="s">
        <v>109</v>
      </c>
      <c r="H184" s="74"/>
      <c r="I184" s="126">
        <f t="shared" si="15"/>
        <v>8771.1999999999989</v>
      </c>
      <c r="J184" s="325">
        <f t="shared" si="15"/>
        <v>8467.6</v>
      </c>
      <c r="K184" s="262">
        <f t="shared" si="12"/>
        <v>0.96538672017511873</v>
      </c>
    </row>
    <row r="185" spans="1:11" ht="40.5">
      <c r="A185" s="113"/>
      <c r="B185" s="112"/>
      <c r="C185" s="151" t="s">
        <v>182</v>
      </c>
      <c r="D185" s="145" t="s">
        <v>128</v>
      </c>
      <c r="E185" s="146" t="s">
        <v>197</v>
      </c>
      <c r="F185" s="146" t="s">
        <v>197</v>
      </c>
      <c r="G185" s="145" t="s">
        <v>196</v>
      </c>
      <c r="H185" s="136"/>
      <c r="I185" s="162">
        <f>I186+I187+I188</f>
        <v>8771.1999999999989</v>
      </c>
      <c r="J185" s="326">
        <f>J186+J187+J188</f>
        <v>8467.6</v>
      </c>
      <c r="K185" s="257">
        <f t="shared" si="12"/>
        <v>0.96538672017511873</v>
      </c>
    </row>
    <row r="186" spans="1:11" ht="81">
      <c r="A186" s="113"/>
      <c r="B186" s="112"/>
      <c r="C186" s="155" t="s">
        <v>176</v>
      </c>
      <c r="D186" s="120" t="s">
        <v>128</v>
      </c>
      <c r="E186" s="88" t="s">
        <v>197</v>
      </c>
      <c r="F186" s="88" t="s">
        <v>197</v>
      </c>
      <c r="G186" s="88" t="s">
        <v>196</v>
      </c>
      <c r="H186" s="88" t="s">
        <v>174</v>
      </c>
      <c r="I186" s="87">
        <f>3484.1+3392.6+2628.7-2628.8</f>
        <v>6876.5999999999995</v>
      </c>
      <c r="J186" s="318">
        <v>6675.9</v>
      </c>
      <c r="K186" s="275">
        <f t="shared" si="12"/>
        <v>0.97081406509030632</v>
      </c>
    </row>
    <row r="187" spans="1:11" ht="40.5">
      <c r="A187" s="113"/>
      <c r="B187" s="112"/>
      <c r="C187" s="121" t="s">
        <v>117</v>
      </c>
      <c r="D187" s="120" t="s">
        <v>128</v>
      </c>
      <c r="E187" s="88" t="s">
        <v>197</v>
      </c>
      <c r="F187" s="88" t="s">
        <v>197</v>
      </c>
      <c r="G187" s="88" t="s">
        <v>196</v>
      </c>
      <c r="H187" s="88" t="s">
        <v>116</v>
      </c>
      <c r="I187" s="87">
        <f>1092.6+800</f>
        <v>1892.6</v>
      </c>
      <c r="J187" s="318">
        <v>1791.7</v>
      </c>
      <c r="K187" s="275">
        <f t="shared" si="12"/>
        <v>0.94668709711507981</v>
      </c>
    </row>
    <row r="188" spans="1:11">
      <c r="A188" s="113"/>
      <c r="B188" s="112"/>
      <c r="C188" s="149" t="s">
        <v>115</v>
      </c>
      <c r="D188" s="79" t="s">
        <v>128</v>
      </c>
      <c r="E188" s="78" t="s">
        <v>197</v>
      </c>
      <c r="F188" s="78" t="s">
        <v>197</v>
      </c>
      <c r="G188" s="78" t="s">
        <v>196</v>
      </c>
      <c r="H188" s="78" t="s">
        <v>113</v>
      </c>
      <c r="I188" s="77">
        <v>2</v>
      </c>
      <c r="J188" s="316">
        <v>0</v>
      </c>
      <c r="K188" s="270">
        <f t="shared" si="12"/>
        <v>0</v>
      </c>
    </row>
    <row r="189" spans="1:11">
      <c r="A189" s="113"/>
      <c r="B189" s="112"/>
      <c r="C189" s="118" t="s">
        <v>195</v>
      </c>
      <c r="D189" s="97" t="s">
        <v>128</v>
      </c>
      <c r="E189" s="117" t="s">
        <v>188</v>
      </c>
      <c r="F189" s="116"/>
      <c r="G189" s="116"/>
      <c r="H189" s="116"/>
      <c r="I189" s="161">
        <f t="shared" ref="I189:J193" si="16">I190</f>
        <v>40</v>
      </c>
      <c r="J189" s="324">
        <f t="shared" si="16"/>
        <v>40</v>
      </c>
      <c r="K189" s="255">
        <f t="shared" si="12"/>
        <v>1</v>
      </c>
    </row>
    <row r="190" spans="1:11">
      <c r="A190" s="113"/>
      <c r="B190" s="112"/>
      <c r="C190" s="118" t="s">
        <v>194</v>
      </c>
      <c r="D190" s="97" t="s">
        <v>128</v>
      </c>
      <c r="E190" s="117" t="s">
        <v>188</v>
      </c>
      <c r="F190" s="117" t="s">
        <v>188</v>
      </c>
      <c r="G190" s="116"/>
      <c r="H190" s="116"/>
      <c r="I190" s="160">
        <f t="shared" si="16"/>
        <v>40</v>
      </c>
      <c r="J190" s="327">
        <f t="shared" si="16"/>
        <v>40</v>
      </c>
      <c r="K190" s="252">
        <f t="shared" si="12"/>
        <v>1</v>
      </c>
    </row>
    <row r="191" spans="1:11" ht="101.25">
      <c r="A191" s="113"/>
      <c r="B191" s="112"/>
      <c r="C191" s="142" t="s">
        <v>193</v>
      </c>
      <c r="D191" s="74" t="s">
        <v>128</v>
      </c>
      <c r="E191" s="74" t="s">
        <v>188</v>
      </c>
      <c r="F191" s="74" t="s">
        <v>188</v>
      </c>
      <c r="G191" s="74" t="s">
        <v>192</v>
      </c>
      <c r="H191" s="74"/>
      <c r="I191" s="159">
        <f t="shared" si="16"/>
        <v>40</v>
      </c>
      <c r="J191" s="299">
        <f t="shared" si="16"/>
        <v>40</v>
      </c>
      <c r="K191" s="252">
        <f t="shared" si="12"/>
        <v>1</v>
      </c>
    </row>
    <row r="192" spans="1:11" ht="60.75">
      <c r="A192" s="113"/>
      <c r="B192" s="112"/>
      <c r="C192" s="158" t="s">
        <v>191</v>
      </c>
      <c r="D192" s="74" t="s">
        <v>128</v>
      </c>
      <c r="E192" s="74" t="s">
        <v>188</v>
      </c>
      <c r="F192" s="74" t="s">
        <v>188</v>
      </c>
      <c r="G192" s="74" t="s">
        <v>190</v>
      </c>
      <c r="H192" s="74"/>
      <c r="I192" s="159">
        <f t="shared" si="16"/>
        <v>40</v>
      </c>
      <c r="J192" s="299">
        <f t="shared" si="16"/>
        <v>40</v>
      </c>
      <c r="K192" s="252">
        <f t="shared" si="12"/>
        <v>1</v>
      </c>
    </row>
    <row r="193" spans="1:11">
      <c r="A193" s="113"/>
      <c r="B193" s="112"/>
      <c r="C193" s="157" t="s">
        <v>189</v>
      </c>
      <c r="D193" s="133" t="s">
        <v>128</v>
      </c>
      <c r="E193" s="82" t="s">
        <v>188</v>
      </c>
      <c r="F193" s="82" t="s">
        <v>188</v>
      </c>
      <c r="G193" s="82" t="s">
        <v>187</v>
      </c>
      <c r="H193" s="110"/>
      <c r="I193" s="122">
        <f t="shared" si="16"/>
        <v>40</v>
      </c>
      <c r="J193" s="301">
        <f t="shared" si="16"/>
        <v>40</v>
      </c>
      <c r="K193" s="246">
        <f t="shared" si="12"/>
        <v>1</v>
      </c>
    </row>
    <row r="194" spans="1:11" ht="40.5">
      <c r="A194" s="113"/>
      <c r="B194" s="112"/>
      <c r="C194" s="155" t="s">
        <v>117</v>
      </c>
      <c r="D194" s="78" t="s">
        <v>128</v>
      </c>
      <c r="E194" s="78" t="s">
        <v>188</v>
      </c>
      <c r="F194" s="78" t="s">
        <v>188</v>
      </c>
      <c r="G194" s="78" t="s">
        <v>187</v>
      </c>
      <c r="H194" s="78" t="s">
        <v>116</v>
      </c>
      <c r="I194" s="77">
        <v>40</v>
      </c>
      <c r="J194" s="316">
        <v>40</v>
      </c>
      <c r="K194" s="270">
        <f t="shared" si="12"/>
        <v>1</v>
      </c>
    </row>
    <row r="195" spans="1:11">
      <c r="A195" s="113"/>
      <c r="B195" s="112"/>
      <c r="C195" s="158" t="s">
        <v>186</v>
      </c>
      <c r="D195" s="74" t="s">
        <v>128</v>
      </c>
      <c r="E195" s="156" t="s">
        <v>153</v>
      </c>
      <c r="F195" s="150"/>
      <c r="G195" s="150"/>
      <c r="H195" s="150"/>
      <c r="I195" s="93">
        <f>I196+I221</f>
        <v>15546.2</v>
      </c>
      <c r="J195" s="307">
        <f>J196+J221</f>
        <v>15382.300000000003</v>
      </c>
      <c r="K195" s="264">
        <f t="shared" si="12"/>
        <v>0.98945723070589608</v>
      </c>
    </row>
    <row r="196" spans="1:11">
      <c r="A196" s="113"/>
      <c r="B196" s="112"/>
      <c r="C196" s="157" t="s">
        <v>185</v>
      </c>
      <c r="D196" s="86" t="s">
        <v>128</v>
      </c>
      <c r="E196" s="156" t="s">
        <v>153</v>
      </c>
      <c r="F196" s="83" t="s">
        <v>99</v>
      </c>
      <c r="G196" s="156" t="s">
        <v>122</v>
      </c>
      <c r="H196" s="156" t="s">
        <v>122</v>
      </c>
      <c r="I196" s="81">
        <f>I197</f>
        <v>15349.400000000001</v>
      </c>
      <c r="J196" s="168">
        <f>J197</f>
        <v>15185.600000000002</v>
      </c>
      <c r="K196" s="278">
        <f t="shared" si="12"/>
        <v>0.98932857310383471</v>
      </c>
    </row>
    <row r="197" spans="1:11" ht="81">
      <c r="A197" s="113"/>
      <c r="B197" s="112"/>
      <c r="C197" s="115" t="s">
        <v>143</v>
      </c>
      <c r="D197" s="74" t="s">
        <v>128</v>
      </c>
      <c r="E197" s="75" t="s">
        <v>153</v>
      </c>
      <c r="F197" s="74" t="s">
        <v>99</v>
      </c>
      <c r="G197" s="74" t="s">
        <v>142</v>
      </c>
      <c r="H197" s="138" t="s">
        <v>122</v>
      </c>
      <c r="I197" s="72">
        <f>I198+I215</f>
        <v>15349.400000000001</v>
      </c>
      <c r="J197" s="310">
        <f>J198+J215</f>
        <v>15185.600000000002</v>
      </c>
      <c r="K197" s="261">
        <f t="shared" si="12"/>
        <v>0.98932857310383471</v>
      </c>
    </row>
    <row r="198" spans="1:11" ht="60.75">
      <c r="A198" s="113"/>
      <c r="B198" s="112"/>
      <c r="C198" s="125" t="s">
        <v>158</v>
      </c>
      <c r="D198" s="74" t="s">
        <v>128</v>
      </c>
      <c r="E198" s="74" t="s">
        <v>153</v>
      </c>
      <c r="F198" s="74" t="s">
        <v>99</v>
      </c>
      <c r="G198" s="74" t="s">
        <v>157</v>
      </c>
      <c r="H198" s="148"/>
      <c r="I198" s="72">
        <f>I199+I210</f>
        <v>14399.400000000001</v>
      </c>
      <c r="J198" s="310">
        <f>J199+J210</f>
        <v>14235.600000000002</v>
      </c>
      <c r="K198" s="261">
        <f t="shared" si="12"/>
        <v>0.98862452602191764</v>
      </c>
    </row>
    <row r="199" spans="1:11" ht="40.5">
      <c r="A199" s="113"/>
      <c r="B199" s="112"/>
      <c r="C199" s="125" t="s">
        <v>184</v>
      </c>
      <c r="D199" s="74" t="s">
        <v>128</v>
      </c>
      <c r="E199" s="74" t="s">
        <v>153</v>
      </c>
      <c r="F199" s="74" t="s">
        <v>99</v>
      </c>
      <c r="G199" s="74" t="s">
        <v>183</v>
      </c>
      <c r="H199" s="144"/>
      <c r="I199" s="143">
        <f>I200+I208+I206+I204</f>
        <v>13326.300000000001</v>
      </c>
      <c r="J199" s="328">
        <f>J200+J208+J206+J204</f>
        <v>13167.700000000003</v>
      </c>
      <c r="K199" s="283">
        <f t="shared" si="12"/>
        <v>0.98809872207589511</v>
      </c>
    </row>
    <row r="200" spans="1:11" ht="40.5">
      <c r="A200" s="113"/>
      <c r="B200" s="112"/>
      <c r="C200" s="151" t="s">
        <v>182</v>
      </c>
      <c r="D200" s="145" t="s">
        <v>128</v>
      </c>
      <c r="E200" s="146" t="s">
        <v>153</v>
      </c>
      <c r="F200" s="145" t="s">
        <v>99</v>
      </c>
      <c r="G200" s="145" t="s">
        <v>181</v>
      </c>
      <c r="H200" s="144"/>
      <c r="I200" s="143">
        <f>I201+I202+I203</f>
        <v>9160.6</v>
      </c>
      <c r="J200" s="328">
        <f>J201+J202+J203</f>
        <v>9002.5000000000018</v>
      </c>
      <c r="K200" s="283">
        <f t="shared" si="12"/>
        <v>0.98274130515468439</v>
      </c>
    </row>
    <row r="201" spans="1:11" ht="81">
      <c r="A201" s="113"/>
      <c r="B201" s="112"/>
      <c r="C201" s="155" t="s">
        <v>176</v>
      </c>
      <c r="D201" s="120" t="s">
        <v>128</v>
      </c>
      <c r="E201" s="120" t="s">
        <v>153</v>
      </c>
      <c r="F201" s="120" t="s">
        <v>99</v>
      </c>
      <c r="G201" s="120" t="s">
        <v>181</v>
      </c>
      <c r="H201" s="120" t="s">
        <v>174</v>
      </c>
      <c r="I201" s="87">
        <f>6085.8+742.1-22.9</f>
        <v>6805.0000000000009</v>
      </c>
      <c r="J201" s="318">
        <v>6795.1</v>
      </c>
      <c r="K201" s="275">
        <f t="shared" si="12"/>
        <v>0.99854518736223352</v>
      </c>
    </row>
    <row r="202" spans="1:11" ht="40.5">
      <c r="A202" s="113"/>
      <c r="B202" s="112"/>
      <c r="C202" s="121" t="s">
        <v>117</v>
      </c>
      <c r="D202" s="88" t="s">
        <v>128</v>
      </c>
      <c r="E202" s="120" t="s">
        <v>153</v>
      </c>
      <c r="F202" s="120" t="s">
        <v>99</v>
      </c>
      <c r="G202" s="120" t="s">
        <v>181</v>
      </c>
      <c r="H202" s="120" t="s">
        <v>116</v>
      </c>
      <c r="I202" s="87">
        <f>1373.5+476+308.7+165.4</f>
        <v>2323.6</v>
      </c>
      <c r="J202" s="318">
        <v>2177.3000000000002</v>
      </c>
      <c r="K202" s="275">
        <f t="shared" si="12"/>
        <v>0.93703735582716485</v>
      </c>
    </row>
    <row r="203" spans="1:11" ht="31.5" customHeight="1">
      <c r="A203" s="113"/>
      <c r="B203" s="112"/>
      <c r="C203" s="149" t="s">
        <v>115</v>
      </c>
      <c r="D203" s="78" t="s">
        <v>128</v>
      </c>
      <c r="E203" s="79" t="s">
        <v>153</v>
      </c>
      <c r="F203" s="79" t="s">
        <v>99</v>
      </c>
      <c r="G203" s="79" t="s">
        <v>181</v>
      </c>
      <c r="H203" s="79" t="s">
        <v>113</v>
      </c>
      <c r="I203" s="77">
        <v>32</v>
      </c>
      <c r="J203" s="316">
        <v>30.1</v>
      </c>
      <c r="K203" s="270">
        <f t="shared" si="12"/>
        <v>0.94062500000000004</v>
      </c>
    </row>
    <row r="204" spans="1:11" ht="30" customHeight="1">
      <c r="A204" s="113"/>
      <c r="B204" s="112"/>
      <c r="C204" s="151" t="s">
        <v>171</v>
      </c>
      <c r="D204" s="145" t="s">
        <v>128</v>
      </c>
      <c r="E204" s="146" t="s">
        <v>153</v>
      </c>
      <c r="F204" s="145" t="s">
        <v>99</v>
      </c>
      <c r="G204" s="145" t="s">
        <v>180</v>
      </c>
      <c r="H204" s="144"/>
      <c r="I204" s="143">
        <f>I205</f>
        <v>10.9</v>
      </c>
      <c r="J204" s="328">
        <f>J205</f>
        <v>10.9</v>
      </c>
      <c r="K204" s="283">
        <f t="shared" si="12"/>
        <v>1</v>
      </c>
    </row>
    <row r="205" spans="1:11" ht="48" customHeight="1">
      <c r="A205" s="113"/>
      <c r="B205" s="112"/>
      <c r="C205" s="155" t="s">
        <v>117</v>
      </c>
      <c r="D205" s="120" t="s">
        <v>128</v>
      </c>
      <c r="E205" s="120" t="s">
        <v>153</v>
      </c>
      <c r="F205" s="120" t="s">
        <v>99</v>
      </c>
      <c r="G205" s="120" t="s">
        <v>180</v>
      </c>
      <c r="H205" s="120" t="s">
        <v>116</v>
      </c>
      <c r="I205" s="87">
        <v>10.9</v>
      </c>
      <c r="J205" s="318">
        <v>10.9</v>
      </c>
      <c r="K205" s="275">
        <f t="shared" si="12"/>
        <v>1</v>
      </c>
    </row>
    <row r="206" spans="1:11" ht="118.5" customHeight="1">
      <c r="A206" s="113"/>
      <c r="B206" s="112"/>
      <c r="C206" s="293" t="s">
        <v>179</v>
      </c>
      <c r="D206" s="145" t="s">
        <v>128</v>
      </c>
      <c r="E206" s="146" t="s">
        <v>153</v>
      </c>
      <c r="F206" s="145" t="s">
        <v>99</v>
      </c>
      <c r="G206" s="145" t="s">
        <v>178</v>
      </c>
      <c r="H206" s="144"/>
      <c r="I206" s="143">
        <f>I207</f>
        <v>1580</v>
      </c>
      <c r="J206" s="328">
        <f>J207</f>
        <v>1579.5</v>
      </c>
      <c r="K206" s="283">
        <f t="shared" si="12"/>
        <v>0.99968354430379747</v>
      </c>
    </row>
    <row r="207" spans="1:11" ht="46.5" customHeight="1">
      <c r="A207" s="113"/>
      <c r="B207" s="112"/>
      <c r="C207" s="155" t="s">
        <v>117</v>
      </c>
      <c r="D207" s="120" t="s">
        <v>128</v>
      </c>
      <c r="E207" s="120" t="s">
        <v>153</v>
      </c>
      <c r="F207" s="120" t="s">
        <v>99</v>
      </c>
      <c r="G207" s="120" t="s">
        <v>178</v>
      </c>
      <c r="H207" s="120" t="s">
        <v>116</v>
      </c>
      <c r="I207" s="87">
        <f>2000-420</f>
        <v>1580</v>
      </c>
      <c r="J207" s="318">
        <v>1579.5</v>
      </c>
      <c r="K207" s="275">
        <f t="shared" si="12"/>
        <v>0.99968354430379747</v>
      </c>
    </row>
    <row r="208" spans="1:11" ht="120" customHeight="1">
      <c r="A208" s="113"/>
      <c r="B208" s="112"/>
      <c r="C208" s="147" t="s">
        <v>177</v>
      </c>
      <c r="D208" s="145" t="s">
        <v>128</v>
      </c>
      <c r="E208" s="146" t="s">
        <v>153</v>
      </c>
      <c r="F208" s="145" t="s">
        <v>99</v>
      </c>
      <c r="G208" s="145" t="s">
        <v>175</v>
      </c>
      <c r="H208" s="144"/>
      <c r="I208" s="143">
        <f>I209</f>
        <v>2574.8000000000002</v>
      </c>
      <c r="J208" s="328">
        <f>J209</f>
        <v>2574.8000000000002</v>
      </c>
      <c r="K208" s="283">
        <f t="shared" ref="K208:K260" si="17">J208/I208</f>
        <v>1</v>
      </c>
    </row>
    <row r="209" spans="1:11" ht="60" customHeight="1">
      <c r="A209" s="113"/>
      <c r="B209" s="112"/>
      <c r="C209" s="149" t="s">
        <v>176</v>
      </c>
      <c r="D209" s="79" t="s">
        <v>128</v>
      </c>
      <c r="E209" s="79" t="s">
        <v>153</v>
      </c>
      <c r="F209" s="79" t="s">
        <v>99</v>
      </c>
      <c r="G209" s="79" t="s">
        <v>175</v>
      </c>
      <c r="H209" s="79" t="s">
        <v>174</v>
      </c>
      <c r="I209" s="77">
        <f>2199+375.8</f>
        <v>2574.8000000000002</v>
      </c>
      <c r="J209" s="316">
        <v>2574.8000000000002</v>
      </c>
      <c r="K209" s="270">
        <f t="shared" si="17"/>
        <v>1</v>
      </c>
    </row>
    <row r="210" spans="1:11" ht="46.5" customHeight="1">
      <c r="A210" s="113"/>
      <c r="B210" s="112"/>
      <c r="C210" s="154" t="s">
        <v>173</v>
      </c>
      <c r="D210" s="83" t="s">
        <v>128</v>
      </c>
      <c r="E210" s="83" t="s">
        <v>153</v>
      </c>
      <c r="F210" s="83" t="s">
        <v>99</v>
      </c>
      <c r="G210" s="146" t="s">
        <v>172</v>
      </c>
      <c r="H210" s="153"/>
      <c r="I210" s="152">
        <f>I213+I211</f>
        <v>1073.0999999999999</v>
      </c>
      <c r="J210" s="298">
        <f>J213+J211</f>
        <v>1067.9000000000001</v>
      </c>
      <c r="K210" s="243">
        <f t="shared" si="17"/>
        <v>0.9951542260739914</v>
      </c>
    </row>
    <row r="211" spans="1:11" ht="46.5" customHeight="1">
      <c r="A211" s="113"/>
      <c r="B211" s="112"/>
      <c r="C211" s="151" t="s">
        <v>171</v>
      </c>
      <c r="D211" s="83" t="s">
        <v>128</v>
      </c>
      <c r="E211" s="83" t="s">
        <v>153</v>
      </c>
      <c r="F211" s="83" t="s">
        <v>99</v>
      </c>
      <c r="G211" s="146" t="s">
        <v>170</v>
      </c>
      <c r="H211" s="150"/>
      <c r="I211" s="93">
        <f>I212</f>
        <v>20.5</v>
      </c>
      <c r="J211" s="307">
        <f>J212</f>
        <v>20.5</v>
      </c>
      <c r="K211" s="264">
        <f t="shared" si="17"/>
        <v>1</v>
      </c>
    </row>
    <row r="212" spans="1:11" ht="46.5" customHeight="1">
      <c r="A212" s="113"/>
      <c r="B212" s="112"/>
      <c r="C212" s="149" t="s">
        <v>117</v>
      </c>
      <c r="D212" s="79" t="s">
        <v>128</v>
      </c>
      <c r="E212" s="79" t="s">
        <v>153</v>
      </c>
      <c r="F212" s="79" t="s">
        <v>99</v>
      </c>
      <c r="G212" s="79" t="s">
        <v>170</v>
      </c>
      <c r="H212" s="79" t="s">
        <v>116</v>
      </c>
      <c r="I212" s="77">
        <v>20.5</v>
      </c>
      <c r="J212" s="316">
        <v>20.5</v>
      </c>
      <c r="K212" s="270">
        <f t="shared" si="17"/>
        <v>1</v>
      </c>
    </row>
    <row r="213" spans="1:11" ht="60" customHeight="1">
      <c r="A213" s="113"/>
      <c r="B213" s="112"/>
      <c r="C213" s="151" t="s">
        <v>169</v>
      </c>
      <c r="D213" s="83" t="s">
        <v>128</v>
      </c>
      <c r="E213" s="83" t="s">
        <v>153</v>
      </c>
      <c r="F213" s="83" t="s">
        <v>99</v>
      </c>
      <c r="G213" s="146" t="s">
        <v>168</v>
      </c>
      <c r="H213" s="150"/>
      <c r="I213" s="93">
        <f>I214</f>
        <v>1052.5999999999999</v>
      </c>
      <c r="J213" s="307">
        <f>J214</f>
        <v>1047.4000000000001</v>
      </c>
      <c r="K213" s="264">
        <f t="shared" si="17"/>
        <v>0.99505985179555401</v>
      </c>
    </row>
    <row r="214" spans="1:11" ht="60" customHeight="1">
      <c r="A214" s="113"/>
      <c r="B214" s="112"/>
      <c r="C214" s="149" t="s">
        <v>117</v>
      </c>
      <c r="D214" s="79" t="s">
        <v>128</v>
      </c>
      <c r="E214" s="79" t="s">
        <v>153</v>
      </c>
      <c r="F214" s="79" t="s">
        <v>99</v>
      </c>
      <c r="G214" s="79" t="s">
        <v>168</v>
      </c>
      <c r="H214" s="79" t="s">
        <v>116</v>
      </c>
      <c r="I214" s="77">
        <v>1052.5999999999999</v>
      </c>
      <c r="J214" s="316">
        <v>1047.4000000000001</v>
      </c>
      <c r="K214" s="270">
        <f t="shared" si="17"/>
        <v>0.99505985179555401</v>
      </c>
    </row>
    <row r="215" spans="1:11" ht="64.5" customHeight="1">
      <c r="A215" s="113"/>
      <c r="B215" s="112"/>
      <c r="C215" s="125" t="s">
        <v>167</v>
      </c>
      <c r="D215" s="74" t="s">
        <v>128</v>
      </c>
      <c r="E215" s="74" t="s">
        <v>153</v>
      </c>
      <c r="F215" s="74" t="s">
        <v>99</v>
      </c>
      <c r="G215" s="74" t="s">
        <v>166</v>
      </c>
      <c r="H215" s="148"/>
      <c r="I215" s="72">
        <f>I216</f>
        <v>950</v>
      </c>
      <c r="J215" s="310">
        <f>J216</f>
        <v>950</v>
      </c>
      <c r="K215" s="261">
        <f t="shared" si="17"/>
        <v>1</v>
      </c>
    </row>
    <row r="216" spans="1:11" ht="31.5" customHeight="1">
      <c r="A216" s="113"/>
      <c r="B216" s="112"/>
      <c r="C216" s="125" t="s">
        <v>165</v>
      </c>
      <c r="D216" s="74" t="s">
        <v>128</v>
      </c>
      <c r="E216" s="74" t="s">
        <v>153</v>
      </c>
      <c r="F216" s="74" t="s">
        <v>99</v>
      </c>
      <c r="G216" s="74" t="s">
        <v>164</v>
      </c>
      <c r="H216" s="144"/>
      <c r="I216" s="143">
        <f>I219+I217</f>
        <v>950</v>
      </c>
      <c r="J216" s="328">
        <f>J219+J217</f>
        <v>950</v>
      </c>
      <c r="K216" s="284">
        <f t="shared" si="17"/>
        <v>1</v>
      </c>
    </row>
    <row r="217" spans="1:11" ht="31.5" customHeight="1">
      <c r="A217" s="113"/>
      <c r="B217" s="112"/>
      <c r="C217" s="147" t="s">
        <v>163</v>
      </c>
      <c r="D217" s="145" t="s">
        <v>128</v>
      </c>
      <c r="E217" s="146" t="s">
        <v>153</v>
      </c>
      <c r="F217" s="145" t="s">
        <v>99</v>
      </c>
      <c r="G217" s="145" t="s">
        <v>162</v>
      </c>
      <c r="H217" s="144"/>
      <c r="I217" s="143">
        <f>I218</f>
        <v>950</v>
      </c>
      <c r="J217" s="328">
        <f>J218</f>
        <v>950</v>
      </c>
      <c r="K217" s="283">
        <f t="shared" si="17"/>
        <v>1</v>
      </c>
    </row>
    <row r="218" spans="1:11" ht="48" customHeight="1">
      <c r="A218" s="113"/>
      <c r="B218" s="112"/>
      <c r="C218" s="132" t="s">
        <v>117</v>
      </c>
      <c r="D218" s="78" t="s">
        <v>128</v>
      </c>
      <c r="E218" s="79" t="s">
        <v>153</v>
      </c>
      <c r="F218" s="79" t="s">
        <v>99</v>
      </c>
      <c r="G218" s="79" t="s">
        <v>162</v>
      </c>
      <c r="H218" s="79" t="s">
        <v>116</v>
      </c>
      <c r="I218" s="77">
        <f>1800-850</f>
        <v>950</v>
      </c>
      <c r="J218" s="316">
        <v>950</v>
      </c>
      <c r="K218" s="270">
        <f t="shared" si="17"/>
        <v>1</v>
      </c>
    </row>
    <row r="219" spans="1:11" ht="54" customHeight="1">
      <c r="A219" s="113"/>
      <c r="B219" s="112"/>
      <c r="C219" s="147" t="s">
        <v>161</v>
      </c>
      <c r="D219" s="145" t="s">
        <v>128</v>
      </c>
      <c r="E219" s="146" t="s">
        <v>153</v>
      </c>
      <c r="F219" s="145" t="s">
        <v>99</v>
      </c>
      <c r="G219" s="145" t="s">
        <v>160</v>
      </c>
      <c r="H219" s="144"/>
      <c r="I219" s="143">
        <f>I220</f>
        <v>0</v>
      </c>
      <c r="J219" s="328">
        <f>J220</f>
        <v>0</v>
      </c>
      <c r="K219" s="283" t="e">
        <f t="shared" si="17"/>
        <v>#DIV/0!</v>
      </c>
    </row>
    <row r="220" spans="1:11" ht="54.75" customHeight="1">
      <c r="A220" s="113"/>
      <c r="B220" s="112"/>
      <c r="C220" s="132" t="s">
        <v>117</v>
      </c>
      <c r="D220" s="78" t="s">
        <v>128</v>
      </c>
      <c r="E220" s="79" t="s">
        <v>153</v>
      </c>
      <c r="F220" s="79" t="s">
        <v>99</v>
      </c>
      <c r="G220" s="79" t="s">
        <v>160</v>
      </c>
      <c r="H220" s="79" t="s">
        <v>116</v>
      </c>
      <c r="I220" s="77">
        <v>0</v>
      </c>
      <c r="J220" s="316"/>
      <c r="K220" s="270" t="e">
        <f t="shared" si="17"/>
        <v>#DIV/0!</v>
      </c>
    </row>
    <row r="221" spans="1:11">
      <c r="A221" s="113"/>
      <c r="B221" s="112"/>
      <c r="C221" s="142" t="s">
        <v>159</v>
      </c>
      <c r="D221" s="141" t="s">
        <v>128</v>
      </c>
      <c r="E221" s="140" t="s">
        <v>153</v>
      </c>
      <c r="F221" s="141" t="s">
        <v>152</v>
      </c>
      <c r="G221" s="140" t="s">
        <v>122</v>
      </c>
      <c r="H221" s="140" t="s">
        <v>122</v>
      </c>
      <c r="I221" s="139">
        <f t="shared" ref="I221:J225" si="18">I222</f>
        <v>196.8</v>
      </c>
      <c r="J221" s="321">
        <f t="shared" si="18"/>
        <v>196.7</v>
      </c>
      <c r="K221" s="279">
        <f t="shared" si="17"/>
        <v>0.99949186991869909</v>
      </c>
    </row>
    <row r="222" spans="1:11" ht="81">
      <c r="A222" s="113"/>
      <c r="B222" s="112"/>
      <c r="C222" s="115" t="s">
        <v>143</v>
      </c>
      <c r="D222" s="74" t="s">
        <v>128</v>
      </c>
      <c r="E222" s="75" t="s">
        <v>153</v>
      </c>
      <c r="F222" s="74" t="s">
        <v>152</v>
      </c>
      <c r="G222" s="74" t="s">
        <v>142</v>
      </c>
      <c r="H222" s="75" t="s">
        <v>122</v>
      </c>
      <c r="I222" s="127">
        <f t="shared" si="18"/>
        <v>196.8</v>
      </c>
      <c r="J222" s="311">
        <f t="shared" si="18"/>
        <v>196.7</v>
      </c>
      <c r="K222" s="262">
        <f t="shared" si="17"/>
        <v>0.99949186991869909</v>
      </c>
    </row>
    <row r="223" spans="1:11" ht="60.75">
      <c r="A223" s="113"/>
      <c r="B223" s="112"/>
      <c r="C223" s="125" t="s">
        <v>158</v>
      </c>
      <c r="D223" s="74" t="s">
        <v>128</v>
      </c>
      <c r="E223" s="74" t="s">
        <v>153</v>
      </c>
      <c r="F223" s="74" t="s">
        <v>152</v>
      </c>
      <c r="G223" s="74" t="s">
        <v>157</v>
      </c>
      <c r="H223" s="73"/>
      <c r="I223" s="126">
        <f t="shared" si="18"/>
        <v>196.8</v>
      </c>
      <c r="J223" s="325">
        <f t="shared" si="18"/>
        <v>196.7</v>
      </c>
      <c r="K223" s="262">
        <f t="shared" si="17"/>
        <v>0.99949186991869909</v>
      </c>
    </row>
    <row r="224" spans="1:11" ht="30.75" customHeight="1">
      <c r="A224" s="113"/>
      <c r="B224" s="112"/>
      <c r="C224" s="125" t="s">
        <v>156</v>
      </c>
      <c r="D224" s="74" t="s">
        <v>128</v>
      </c>
      <c r="E224" s="74" t="s">
        <v>153</v>
      </c>
      <c r="F224" s="74" t="s">
        <v>152</v>
      </c>
      <c r="G224" s="74" t="s">
        <v>155</v>
      </c>
      <c r="H224" s="124"/>
      <c r="I224" s="123">
        <f t="shared" si="18"/>
        <v>196.8</v>
      </c>
      <c r="J224" s="329">
        <f t="shared" si="18"/>
        <v>196.7</v>
      </c>
      <c r="K224" s="285">
        <f t="shared" si="17"/>
        <v>0.99949186991869909</v>
      </c>
    </row>
    <row r="225" spans="1:11" ht="33.75" customHeight="1">
      <c r="A225" s="113"/>
      <c r="B225" s="112"/>
      <c r="C225" s="111" t="s">
        <v>154</v>
      </c>
      <c r="D225" s="83" t="s">
        <v>128</v>
      </c>
      <c r="E225" s="82" t="s">
        <v>153</v>
      </c>
      <c r="F225" s="82" t="s">
        <v>152</v>
      </c>
      <c r="G225" s="82" t="s">
        <v>151</v>
      </c>
      <c r="H225" s="82"/>
      <c r="I225" s="122">
        <f t="shared" si="18"/>
        <v>196.8</v>
      </c>
      <c r="J225" s="301">
        <f t="shared" si="18"/>
        <v>196.7</v>
      </c>
      <c r="K225" s="246">
        <f t="shared" si="17"/>
        <v>0.99949186991869909</v>
      </c>
    </row>
    <row r="226" spans="1:11" ht="40.5">
      <c r="A226" s="113"/>
      <c r="B226" s="112"/>
      <c r="C226" s="121" t="s">
        <v>117</v>
      </c>
      <c r="D226" s="120" t="s">
        <v>128</v>
      </c>
      <c r="E226" s="88" t="s">
        <v>153</v>
      </c>
      <c r="F226" s="88" t="s">
        <v>152</v>
      </c>
      <c r="G226" s="88" t="s">
        <v>151</v>
      </c>
      <c r="H226" s="88" t="s">
        <v>116</v>
      </c>
      <c r="I226" s="119">
        <f>280-83.2</f>
        <v>196.8</v>
      </c>
      <c r="J226" s="304">
        <v>196.7</v>
      </c>
      <c r="K226" s="250">
        <f t="shared" si="17"/>
        <v>0.99949186991869909</v>
      </c>
    </row>
    <row r="227" spans="1:11">
      <c r="A227" s="113"/>
      <c r="B227" s="112"/>
      <c r="C227" s="115" t="s">
        <v>150</v>
      </c>
      <c r="D227" s="138" t="s">
        <v>128</v>
      </c>
      <c r="E227" s="75" t="s">
        <v>147</v>
      </c>
      <c r="F227" s="74"/>
      <c r="G227" s="116"/>
      <c r="H227" s="116"/>
      <c r="I227" s="137">
        <f t="shared" ref="I227:J231" si="19">I228</f>
        <v>507.70000000000005</v>
      </c>
      <c r="J227" s="306">
        <f t="shared" si="19"/>
        <v>507.7</v>
      </c>
      <c r="K227" s="255">
        <f t="shared" si="17"/>
        <v>0.99999999999999989</v>
      </c>
    </row>
    <row r="228" spans="1:11">
      <c r="A228" s="113"/>
      <c r="B228" s="112"/>
      <c r="C228" s="118" t="s">
        <v>149</v>
      </c>
      <c r="D228" s="136" t="s">
        <v>128</v>
      </c>
      <c r="E228" s="136" t="s">
        <v>147</v>
      </c>
      <c r="F228" s="136" t="s">
        <v>99</v>
      </c>
      <c r="G228" s="136"/>
      <c r="H228" s="135"/>
      <c r="I228" s="134">
        <f t="shared" si="19"/>
        <v>507.70000000000005</v>
      </c>
      <c r="J228" s="330">
        <f t="shared" si="19"/>
        <v>507.7</v>
      </c>
      <c r="K228" s="267">
        <f t="shared" si="17"/>
        <v>0.99999999999999989</v>
      </c>
    </row>
    <row r="229" spans="1:11" ht="40.5">
      <c r="A229" s="113"/>
      <c r="B229" s="112"/>
      <c r="C229" s="115" t="s">
        <v>112</v>
      </c>
      <c r="D229" s="74" t="s">
        <v>128</v>
      </c>
      <c r="E229" s="74" t="s">
        <v>147</v>
      </c>
      <c r="F229" s="74" t="s">
        <v>99</v>
      </c>
      <c r="G229" s="74" t="s">
        <v>111</v>
      </c>
      <c r="H229" s="73"/>
      <c r="I229" s="114">
        <f t="shared" si="19"/>
        <v>507.70000000000005</v>
      </c>
      <c r="J229" s="331">
        <f t="shared" si="19"/>
        <v>507.7</v>
      </c>
      <c r="K229" s="245">
        <f t="shared" si="17"/>
        <v>0.99999999999999989</v>
      </c>
    </row>
    <row r="230" spans="1:11">
      <c r="A230" s="113"/>
      <c r="B230" s="112"/>
      <c r="C230" s="115" t="s">
        <v>131</v>
      </c>
      <c r="D230" s="74" t="s">
        <v>128</v>
      </c>
      <c r="E230" s="74" t="s">
        <v>147</v>
      </c>
      <c r="F230" s="74" t="s">
        <v>99</v>
      </c>
      <c r="G230" s="74" t="s">
        <v>109</v>
      </c>
      <c r="H230" s="74"/>
      <c r="I230" s="114">
        <f t="shared" si="19"/>
        <v>507.70000000000005</v>
      </c>
      <c r="J230" s="331">
        <f t="shared" si="19"/>
        <v>507.7</v>
      </c>
      <c r="K230" s="245">
        <f t="shared" si="17"/>
        <v>0.99999999999999989</v>
      </c>
    </row>
    <row r="231" spans="1:11">
      <c r="A231" s="113"/>
      <c r="B231" s="112"/>
      <c r="C231" s="111" t="s">
        <v>148</v>
      </c>
      <c r="D231" s="133" t="s">
        <v>128</v>
      </c>
      <c r="E231" s="82" t="s">
        <v>147</v>
      </c>
      <c r="F231" s="82" t="s">
        <v>99</v>
      </c>
      <c r="G231" s="82" t="s">
        <v>146</v>
      </c>
      <c r="H231" s="110"/>
      <c r="I231" s="109">
        <f t="shared" si="19"/>
        <v>507.70000000000005</v>
      </c>
      <c r="J231" s="332">
        <f t="shared" si="19"/>
        <v>507.7</v>
      </c>
      <c r="K231" s="246">
        <f t="shared" si="17"/>
        <v>0.99999999999999989</v>
      </c>
    </row>
    <row r="232" spans="1:11" ht="31.5" customHeight="1">
      <c r="A232" s="113"/>
      <c r="B232" s="112"/>
      <c r="C232" s="132" t="s">
        <v>101</v>
      </c>
      <c r="D232" s="78" t="s">
        <v>128</v>
      </c>
      <c r="E232" s="78" t="s">
        <v>147</v>
      </c>
      <c r="F232" s="78" t="s">
        <v>99</v>
      </c>
      <c r="G232" s="131" t="s">
        <v>146</v>
      </c>
      <c r="H232" s="78" t="s">
        <v>96</v>
      </c>
      <c r="I232" s="130">
        <f>580.2-72.5</f>
        <v>507.70000000000005</v>
      </c>
      <c r="J232" s="333">
        <v>507.7</v>
      </c>
      <c r="K232" s="247">
        <f t="shared" si="17"/>
        <v>0.99999999999999989</v>
      </c>
    </row>
    <row r="233" spans="1:11">
      <c r="A233" s="113"/>
      <c r="B233" s="112"/>
      <c r="C233" s="129" t="s">
        <v>145</v>
      </c>
      <c r="D233" s="74" t="s">
        <v>128</v>
      </c>
      <c r="E233" s="94" t="s">
        <v>136</v>
      </c>
      <c r="F233" s="94"/>
      <c r="G233" s="94" t="s">
        <v>122</v>
      </c>
      <c r="H233" s="94" t="s">
        <v>122</v>
      </c>
      <c r="I233" s="128">
        <f t="shared" ref="I233:J235" si="20">I234</f>
        <v>25.700000000000003</v>
      </c>
      <c r="J233" s="303">
        <f t="shared" si="20"/>
        <v>25.7</v>
      </c>
      <c r="K233" s="249">
        <f t="shared" si="17"/>
        <v>0.99999999999999989</v>
      </c>
    </row>
    <row r="234" spans="1:11">
      <c r="A234" s="113"/>
      <c r="B234" s="112"/>
      <c r="C234" s="115" t="s">
        <v>144</v>
      </c>
      <c r="D234" s="74" t="s">
        <v>128</v>
      </c>
      <c r="E234" s="75" t="s">
        <v>136</v>
      </c>
      <c r="F234" s="74" t="s">
        <v>135</v>
      </c>
      <c r="G234" s="75" t="s">
        <v>122</v>
      </c>
      <c r="H234" s="75" t="s">
        <v>122</v>
      </c>
      <c r="I234" s="81">
        <f t="shared" si="20"/>
        <v>25.700000000000003</v>
      </c>
      <c r="J234" s="168">
        <f t="shared" si="20"/>
        <v>25.7</v>
      </c>
      <c r="K234" s="278">
        <f t="shared" si="17"/>
        <v>0.99999999999999989</v>
      </c>
    </row>
    <row r="235" spans="1:11" ht="81">
      <c r="A235" s="113"/>
      <c r="B235" s="112"/>
      <c r="C235" s="115" t="s">
        <v>143</v>
      </c>
      <c r="D235" s="74" t="s">
        <v>128</v>
      </c>
      <c r="E235" s="75" t="s">
        <v>136</v>
      </c>
      <c r="F235" s="74" t="s">
        <v>135</v>
      </c>
      <c r="G235" s="74" t="s">
        <v>142</v>
      </c>
      <c r="H235" s="75" t="s">
        <v>122</v>
      </c>
      <c r="I235" s="127">
        <f t="shared" si="20"/>
        <v>25.700000000000003</v>
      </c>
      <c r="J235" s="311">
        <f t="shared" si="20"/>
        <v>25.7</v>
      </c>
      <c r="K235" s="262">
        <f t="shared" si="17"/>
        <v>0.99999999999999989</v>
      </c>
    </row>
    <row r="236" spans="1:11" ht="81">
      <c r="A236" s="113"/>
      <c r="B236" s="112"/>
      <c r="C236" s="125" t="s">
        <v>141</v>
      </c>
      <c r="D236" s="74" t="s">
        <v>128</v>
      </c>
      <c r="E236" s="74" t="s">
        <v>136</v>
      </c>
      <c r="F236" s="74" t="s">
        <v>135</v>
      </c>
      <c r="G236" s="74" t="s">
        <v>140</v>
      </c>
      <c r="H236" s="73"/>
      <c r="I236" s="126">
        <f>I238</f>
        <v>25.700000000000003</v>
      </c>
      <c r="J236" s="325">
        <f>J238</f>
        <v>25.7</v>
      </c>
      <c r="K236" s="262">
        <f t="shared" si="17"/>
        <v>0.99999999999999989</v>
      </c>
    </row>
    <row r="237" spans="1:11">
      <c r="A237" s="113"/>
      <c r="B237" s="112"/>
      <c r="C237" s="125" t="s">
        <v>139</v>
      </c>
      <c r="D237" s="74" t="s">
        <v>128</v>
      </c>
      <c r="E237" s="74" t="s">
        <v>136</v>
      </c>
      <c r="F237" s="74" t="s">
        <v>135</v>
      </c>
      <c r="G237" s="74" t="s">
        <v>138</v>
      </c>
      <c r="H237" s="124"/>
      <c r="I237" s="123">
        <f>I238</f>
        <v>25.700000000000003</v>
      </c>
      <c r="J237" s="329">
        <f>J238</f>
        <v>25.7</v>
      </c>
      <c r="K237" s="285">
        <f t="shared" si="17"/>
        <v>0.99999999999999989</v>
      </c>
    </row>
    <row r="238" spans="1:11">
      <c r="A238" s="113"/>
      <c r="B238" s="112"/>
      <c r="C238" s="111" t="s">
        <v>137</v>
      </c>
      <c r="D238" s="83" t="s">
        <v>128</v>
      </c>
      <c r="E238" s="82" t="s">
        <v>136</v>
      </c>
      <c r="F238" s="82" t="s">
        <v>135</v>
      </c>
      <c r="G238" s="82" t="s">
        <v>134</v>
      </c>
      <c r="H238" s="82"/>
      <c r="I238" s="122">
        <f>I239</f>
        <v>25.700000000000003</v>
      </c>
      <c r="J238" s="301">
        <f>J239</f>
        <v>25.7</v>
      </c>
      <c r="K238" s="246">
        <f t="shared" si="17"/>
        <v>0.99999999999999989</v>
      </c>
    </row>
    <row r="239" spans="1:11" ht="40.5">
      <c r="A239" s="113"/>
      <c r="B239" s="112"/>
      <c r="C239" s="121" t="s">
        <v>117</v>
      </c>
      <c r="D239" s="120" t="s">
        <v>128</v>
      </c>
      <c r="E239" s="88" t="s">
        <v>136</v>
      </c>
      <c r="F239" s="88" t="s">
        <v>135</v>
      </c>
      <c r="G239" s="88" t="s">
        <v>134</v>
      </c>
      <c r="H239" s="88" t="s">
        <v>116</v>
      </c>
      <c r="I239" s="119">
        <f>85-59.3</f>
        <v>25.700000000000003</v>
      </c>
      <c r="J239" s="304">
        <v>25.7</v>
      </c>
      <c r="K239" s="250">
        <f t="shared" si="17"/>
        <v>0.99999999999999989</v>
      </c>
    </row>
    <row r="240" spans="1:11">
      <c r="A240" s="113"/>
      <c r="B240" s="112"/>
      <c r="C240" s="115" t="s">
        <v>133</v>
      </c>
      <c r="D240" s="74" t="s">
        <v>128</v>
      </c>
      <c r="E240" s="74" t="s">
        <v>98</v>
      </c>
      <c r="F240" s="73"/>
      <c r="G240" s="73"/>
      <c r="H240" s="73"/>
      <c r="I240" s="114">
        <f t="shared" ref="I240:J244" si="21">I241</f>
        <v>100</v>
      </c>
      <c r="J240" s="331">
        <f t="shared" si="21"/>
        <v>0</v>
      </c>
      <c r="K240" s="245">
        <f t="shared" si="17"/>
        <v>0</v>
      </c>
    </row>
    <row r="241" spans="1:11" ht="40.5">
      <c r="A241" s="113"/>
      <c r="B241" s="112"/>
      <c r="C241" s="118" t="s">
        <v>132</v>
      </c>
      <c r="D241" s="74" t="s">
        <v>128</v>
      </c>
      <c r="E241" s="117" t="s">
        <v>98</v>
      </c>
      <c r="F241" s="97" t="s">
        <v>99</v>
      </c>
      <c r="G241" s="116"/>
      <c r="H241" s="116"/>
      <c r="I241" s="114">
        <f t="shared" si="21"/>
        <v>100</v>
      </c>
      <c r="J241" s="331">
        <f t="shared" si="21"/>
        <v>0</v>
      </c>
      <c r="K241" s="245">
        <f t="shared" si="17"/>
        <v>0</v>
      </c>
    </row>
    <row r="242" spans="1:11" ht="40.5">
      <c r="A242" s="113"/>
      <c r="B242" s="112"/>
      <c r="C242" s="115" t="s">
        <v>112</v>
      </c>
      <c r="D242" s="74" t="s">
        <v>128</v>
      </c>
      <c r="E242" s="117" t="s">
        <v>98</v>
      </c>
      <c r="F242" s="97" t="s">
        <v>99</v>
      </c>
      <c r="G242" s="74" t="s">
        <v>111</v>
      </c>
      <c r="H242" s="116" t="s">
        <v>122</v>
      </c>
      <c r="I242" s="114">
        <f t="shared" si="21"/>
        <v>100</v>
      </c>
      <c r="J242" s="331">
        <f t="shared" si="21"/>
        <v>0</v>
      </c>
      <c r="K242" s="245">
        <f t="shared" si="17"/>
        <v>0</v>
      </c>
    </row>
    <row r="243" spans="1:11">
      <c r="A243" s="113"/>
      <c r="B243" s="112"/>
      <c r="C243" s="115" t="s">
        <v>131</v>
      </c>
      <c r="D243" s="74" t="s">
        <v>128</v>
      </c>
      <c r="E243" s="75" t="s">
        <v>98</v>
      </c>
      <c r="F243" s="74" t="s">
        <v>99</v>
      </c>
      <c r="G243" s="74" t="s">
        <v>109</v>
      </c>
      <c r="H243" s="73"/>
      <c r="I243" s="114">
        <f t="shared" si="21"/>
        <v>100</v>
      </c>
      <c r="J243" s="331">
        <f t="shared" si="21"/>
        <v>0</v>
      </c>
      <c r="K243" s="245">
        <f t="shared" si="17"/>
        <v>0</v>
      </c>
    </row>
    <row r="244" spans="1:11">
      <c r="A244" s="113"/>
      <c r="B244" s="112"/>
      <c r="C244" s="111" t="s">
        <v>130</v>
      </c>
      <c r="D244" s="82" t="s">
        <v>128</v>
      </c>
      <c r="E244" s="94" t="s">
        <v>98</v>
      </c>
      <c r="F244" s="82" t="s">
        <v>99</v>
      </c>
      <c r="G244" s="82" t="s">
        <v>127</v>
      </c>
      <c r="H244" s="110"/>
      <c r="I244" s="109">
        <f t="shared" si="21"/>
        <v>100</v>
      </c>
      <c r="J244" s="332">
        <f t="shared" si="21"/>
        <v>0</v>
      </c>
      <c r="K244" s="246">
        <f t="shared" si="17"/>
        <v>0</v>
      </c>
    </row>
    <row r="245" spans="1:11" ht="21" thickBot="1">
      <c r="A245" s="108"/>
      <c r="B245" s="107"/>
      <c r="C245" s="106" t="s">
        <v>129</v>
      </c>
      <c r="D245" s="105" t="s">
        <v>128</v>
      </c>
      <c r="E245" s="104" t="s">
        <v>98</v>
      </c>
      <c r="F245" s="104" t="s">
        <v>99</v>
      </c>
      <c r="G245" s="104" t="s">
        <v>127</v>
      </c>
      <c r="H245" s="104" t="s">
        <v>126</v>
      </c>
      <c r="I245" s="103">
        <v>100</v>
      </c>
      <c r="J245" s="334">
        <v>0</v>
      </c>
      <c r="K245" s="286">
        <f t="shared" si="17"/>
        <v>0</v>
      </c>
    </row>
    <row r="246" spans="1:11" ht="41.25" thickBot="1">
      <c r="A246" s="485" t="s">
        <v>125</v>
      </c>
      <c r="B246" s="486"/>
      <c r="C246" s="102" t="s">
        <v>124</v>
      </c>
      <c r="D246" s="101" t="s">
        <v>100</v>
      </c>
      <c r="E246" s="101"/>
      <c r="F246" s="100"/>
      <c r="G246" s="100"/>
      <c r="H246" s="100"/>
      <c r="I246" s="99">
        <f>I247</f>
        <v>396.90000000000003</v>
      </c>
      <c r="J246" s="335">
        <f>J247</f>
        <v>379.6</v>
      </c>
      <c r="K246" s="287">
        <f t="shared" si="17"/>
        <v>0.95641219450743253</v>
      </c>
    </row>
    <row r="247" spans="1:11" ht="20.25" customHeight="1">
      <c r="A247" s="488"/>
      <c r="B247" s="489"/>
      <c r="C247" s="98" t="s">
        <v>123</v>
      </c>
      <c r="D247" s="97" t="s">
        <v>100</v>
      </c>
      <c r="E247" s="97" t="s">
        <v>99</v>
      </c>
      <c r="F247" s="97"/>
      <c r="G247" s="97" t="s">
        <v>122</v>
      </c>
      <c r="H247" s="97" t="s">
        <v>122</v>
      </c>
      <c r="I247" s="96">
        <f>I248+I257</f>
        <v>396.90000000000003</v>
      </c>
      <c r="J247" s="336">
        <f>J248+J257</f>
        <v>379.6</v>
      </c>
      <c r="K247" s="288">
        <f t="shared" si="17"/>
        <v>0.95641219450743253</v>
      </c>
    </row>
    <row r="248" spans="1:11" ht="60.75">
      <c r="A248" s="490"/>
      <c r="B248" s="491"/>
      <c r="C248" s="95" t="s">
        <v>121</v>
      </c>
      <c r="D248" s="74" t="s">
        <v>100</v>
      </c>
      <c r="E248" s="94" t="s">
        <v>99</v>
      </c>
      <c r="F248" s="82" t="s">
        <v>106</v>
      </c>
      <c r="G248" s="94"/>
      <c r="H248" s="94"/>
      <c r="I248" s="93">
        <f>I249+I253</f>
        <v>379.6</v>
      </c>
      <c r="J248" s="307">
        <f>J249+J253</f>
        <v>379.6</v>
      </c>
      <c r="K248" s="264">
        <f t="shared" si="17"/>
        <v>1</v>
      </c>
    </row>
    <row r="249" spans="1:11" ht="40.5">
      <c r="A249" s="490"/>
      <c r="B249" s="491"/>
      <c r="C249" s="76" t="s">
        <v>120</v>
      </c>
      <c r="D249" s="74" t="s">
        <v>100</v>
      </c>
      <c r="E249" s="74" t="s">
        <v>99</v>
      </c>
      <c r="F249" s="74" t="s">
        <v>106</v>
      </c>
      <c r="G249" s="74" t="s">
        <v>119</v>
      </c>
      <c r="H249" s="74"/>
      <c r="I249" s="85">
        <f>I250</f>
        <v>292.2</v>
      </c>
      <c r="J249" s="313">
        <f>J250</f>
        <v>292.2</v>
      </c>
      <c r="K249" s="267">
        <f t="shared" si="17"/>
        <v>1</v>
      </c>
    </row>
    <row r="250" spans="1:11" ht="20.25" customHeight="1">
      <c r="A250" s="490"/>
      <c r="B250" s="491"/>
      <c r="C250" s="92" t="s">
        <v>118</v>
      </c>
      <c r="D250" s="82" t="s">
        <v>100</v>
      </c>
      <c r="E250" s="91" t="s">
        <v>99</v>
      </c>
      <c r="F250" s="91" t="s">
        <v>106</v>
      </c>
      <c r="G250" s="91" t="s">
        <v>114</v>
      </c>
      <c r="H250" s="91"/>
      <c r="I250" s="90">
        <f>SUM(I251:I252)</f>
        <v>292.2</v>
      </c>
      <c r="J250" s="322">
        <f>SUM(J251:J252)</f>
        <v>292.2</v>
      </c>
      <c r="K250" s="289">
        <f t="shared" si="17"/>
        <v>1</v>
      </c>
    </row>
    <row r="251" spans="1:11" ht="43.5" customHeight="1">
      <c r="A251" s="490"/>
      <c r="B251" s="491"/>
      <c r="C251" s="89" t="s">
        <v>117</v>
      </c>
      <c r="D251" s="88" t="s">
        <v>100</v>
      </c>
      <c r="E251" s="88" t="s">
        <v>99</v>
      </c>
      <c r="F251" s="88" t="s">
        <v>106</v>
      </c>
      <c r="G251" s="88" t="s">
        <v>114</v>
      </c>
      <c r="H251" s="88" t="s">
        <v>116</v>
      </c>
      <c r="I251" s="87">
        <v>278.89999999999998</v>
      </c>
      <c r="J251" s="318">
        <v>278.89999999999998</v>
      </c>
      <c r="K251" s="275">
        <f t="shared" si="17"/>
        <v>1</v>
      </c>
    </row>
    <row r="252" spans="1:11" ht="44.45" customHeight="1">
      <c r="A252" s="490"/>
      <c r="B252" s="491"/>
      <c r="C252" s="80" t="s">
        <v>115</v>
      </c>
      <c r="D252" s="78" t="s">
        <v>100</v>
      </c>
      <c r="E252" s="78" t="s">
        <v>99</v>
      </c>
      <c r="F252" s="78" t="s">
        <v>106</v>
      </c>
      <c r="G252" s="78" t="s">
        <v>114</v>
      </c>
      <c r="H252" s="78" t="s">
        <v>113</v>
      </c>
      <c r="I252" s="77">
        <v>13.3</v>
      </c>
      <c r="J252" s="316">
        <v>13.3</v>
      </c>
      <c r="K252" s="270">
        <f t="shared" si="17"/>
        <v>1</v>
      </c>
    </row>
    <row r="253" spans="1:11" ht="20.45" customHeight="1">
      <c r="A253" s="490"/>
      <c r="B253" s="491"/>
      <c r="C253" s="76" t="s">
        <v>112</v>
      </c>
      <c r="D253" s="86" t="s">
        <v>100</v>
      </c>
      <c r="E253" s="74" t="s">
        <v>99</v>
      </c>
      <c r="F253" s="74" t="s">
        <v>106</v>
      </c>
      <c r="G253" s="74" t="s">
        <v>111</v>
      </c>
      <c r="H253" s="74"/>
      <c r="I253" s="85">
        <f t="shared" ref="I253:J255" si="22">I254</f>
        <v>87.4</v>
      </c>
      <c r="J253" s="313">
        <f t="shared" si="22"/>
        <v>87.4</v>
      </c>
      <c r="K253" s="267">
        <f t="shared" si="17"/>
        <v>1</v>
      </c>
    </row>
    <row r="254" spans="1:11" ht="20.45" customHeight="1">
      <c r="A254" s="490"/>
      <c r="B254" s="491"/>
      <c r="C254" s="76" t="s">
        <v>110</v>
      </c>
      <c r="D254" s="86" t="s">
        <v>100</v>
      </c>
      <c r="E254" s="74" t="s">
        <v>99</v>
      </c>
      <c r="F254" s="74" t="s">
        <v>106</v>
      </c>
      <c r="G254" s="74" t="s">
        <v>109</v>
      </c>
      <c r="H254" s="74"/>
      <c r="I254" s="85">
        <f t="shared" si="22"/>
        <v>87.4</v>
      </c>
      <c r="J254" s="313">
        <f t="shared" si="22"/>
        <v>87.4</v>
      </c>
      <c r="K254" s="267">
        <f t="shared" si="17"/>
        <v>1</v>
      </c>
    </row>
    <row r="255" spans="1:11" ht="81">
      <c r="A255" s="490"/>
      <c r="B255" s="491"/>
      <c r="C255" s="84" t="s">
        <v>108</v>
      </c>
      <c r="D255" s="83" t="s">
        <v>100</v>
      </c>
      <c r="E255" s="82" t="s">
        <v>99</v>
      </c>
      <c r="F255" s="82" t="s">
        <v>106</v>
      </c>
      <c r="G255" s="82" t="s">
        <v>105</v>
      </c>
      <c r="H255" s="82"/>
      <c r="I255" s="81">
        <f t="shared" si="22"/>
        <v>87.4</v>
      </c>
      <c r="J255" s="168">
        <f t="shared" si="22"/>
        <v>87.4</v>
      </c>
      <c r="K255" s="278">
        <f t="shared" si="17"/>
        <v>1</v>
      </c>
    </row>
    <row r="256" spans="1:11" ht="21" customHeight="1">
      <c r="A256" s="490"/>
      <c r="B256" s="491"/>
      <c r="C256" s="80" t="s">
        <v>107</v>
      </c>
      <c r="D256" s="79" t="s">
        <v>100</v>
      </c>
      <c r="E256" s="78" t="s">
        <v>99</v>
      </c>
      <c r="F256" s="78" t="s">
        <v>106</v>
      </c>
      <c r="G256" s="78" t="s">
        <v>105</v>
      </c>
      <c r="H256" s="78" t="s">
        <v>104</v>
      </c>
      <c r="I256" s="77">
        <v>87.4</v>
      </c>
      <c r="J256" s="316">
        <v>87.4</v>
      </c>
      <c r="K256" s="270">
        <f t="shared" si="17"/>
        <v>1</v>
      </c>
    </row>
    <row r="257" spans="1:13" ht="21" customHeight="1">
      <c r="A257" s="490"/>
      <c r="B257" s="491"/>
      <c r="C257" s="76" t="s">
        <v>103</v>
      </c>
      <c r="D257" s="74" t="s">
        <v>100</v>
      </c>
      <c r="E257" s="75" t="s">
        <v>99</v>
      </c>
      <c r="F257" s="74" t="s">
        <v>98</v>
      </c>
      <c r="G257" s="73"/>
      <c r="H257" s="73"/>
      <c r="I257" s="72">
        <f>I258</f>
        <v>17.3</v>
      </c>
      <c r="J257" s="310">
        <f>J258</f>
        <v>0</v>
      </c>
      <c r="K257" s="261">
        <f t="shared" si="17"/>
        <v>0</v>
      </c>
    </row>
    <row r="258" spans="1:13" ht="60.75">
      <c r="A258" s="490"/>
      <c r="B258" s="491"/>
      <c r="C258" s="71" t="s">
        <v>102</v>
      </c>
      <c r="D258" s="70" t="s">
        <v>100</v>
      </c>
      <c r="E258" s="70" t="s">
        <v>99</v>
      </c>
      <c r="F258" s="70" t="s">
        <v>98</v>
      </c>
      <c r="G258" s="70" t="s">
        <v>97</v>
      </c>
      <c r="H258" s="69"/>
      <c r="I258" s="68">
        <f>I259</f>
        <v>17.3</v>
      </c>
      <c r="J258" s="68">
        <f>J259</f>
        <v>0</v>
      </c>
      <c r="K258" s="290">
        <f t="shared" si="17"/>
        <v>0</v>
      </c>
    </row>
    <row r="259" spans="1:13" ht="21" thickBot="1">
      <c r="A259" s="492"/>
      <c r="B259" s="493"/>
      <c r="C259" s="67" t="s">
        <v>101</v>
      </c>
      <c r="D259" s="66" t="s">
        <v>100</v>
      </c>
      <c r="E259" s="66" t="s">
        <v>99</v>
      </c>
      <c r="F259" s="66" t="s">
        <v>98</v>
      </c>
      <c r="G259" s="66" t="s">
        <v>97</v>
      </c>
      <c r="H259" s="66" t="s">
        <v>96</v>
      </c>
      <c r="I259" s="65">
        <v>17.3</v>
      </c>
      <c r="J259" s="65">
        <v>0</v>
      </c>
      <c r="K259" s="291">
        <f t="shared" si="17"/>
        <v>0</v>
      </c>
    </row>
    <row r="260" spans="1:13" ht="36.75" customHeight="1" thickBot="1">
      <c r="A260" s="476"/>
      <c r="B260" s="477"/>
      <c r="C260" s="64" t="s">
        <v>95</v>
      </c>
      <c r="D260" s="63"/>
      <c r="E260" s="62"/>
      <c r="F260" s="61"/>
      <c r="G260" s="61"/>
      <c r="H260" s="60"/>
      <c r="I260" s="59">
        <f>I246+I15</f>
        <v>75436.099999999977</v>
      </c>
      <c r="J260" s="337">
        <f>J246+J15</f>
        <v>71334.900000000009</v>
      </c>
      <c r="K260" s="292">
        <f t="shared" si="17"/>
        <v>0.94563345666067078</v>
      </c>
      <c r="L260" s="58"/>
      <c r="M260" s="58"/>
    </row>
    <row r="261" spans="1:13">
      <c r="J261" s="295">
        <f>71334.9</f>
        <v>71334.899999999994</v>
      </c>
    </row>
    <row r="262" spans="1:13">
      <c r="J262" s="338">
        <f>J261-J260</f>
        <v>0</v>
      </c>
      <c r="K262" s="58"/>
    </row>
    <row r="263" spans="1:13">
      <c r="K263" s="58"/>
    </row>
  </sheetData>
  <autoFilter ref="A13:K260"/>
  <mergeCells count="15">
    <mergeCell ref="A7:K7"/>
    <mergeCell ref="A1:K1"/>
    <mergeCell ref="A2:K2"/>
    <mergeCell ref="A3:K3"/>
    <mergeCell ref="A247:B259"/>
    <mergeCell ref="A4:K4"/>
    <mergeCell ref="A5:K5"/>
    <mergeCell ref="A6:K6"/>
    <mergeCell ref="A260:B260"/>
    <mergeCell ref="C9:K9"/>
    <mergeCell ref="A10:K10"/>
    <mergeCell ref="A8:K8"/>
    <mergeCell ref="A14:B14"/>
    <mergeCell ref="A15:B15"/>
    <mergeCell ref="A246:B246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35" fitToHeight="5" orientation="portrait" horizontalDpi="1200" verticalDpi="120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view="pageBreakPreview" topLeftCell="A16" zoomScale="75" zoomScaleSheetLayoutView="75" workbookViewId="0">
      <selection activeCell="D15" sqref="D15:E15"/>
    </sheetView>
  </sheetViews>
  <sheetFormatPr defaultRowHeight="12.75"/>
  <cols>
    <col min="1" max="1" width="82.5703125" style="398" customWidth="1"/>
    <col min="2" max="2" width="12.42578125" style="398" customWidth="1"/>
    <col min="3" max="3" width="11.85546875" style="398" customWidth="1"/>
    <col min="4" max="4" width="17" style="398" customWidth="1"/>
    <col min="5" max="5" width="18.28515625" style="398" customWidth="1"/>
    <col min="6" max="6" width="21.85546875" style="399" bestFit="1" customWidth="1"/>
    <col min="257" max="257" width="82.5703125" customWidth="1"/>
    <col min="258" max="258" width="12.42578125" customWidth="1"/>
    <col min="259" max="259" width="11.85546875" customWidth="1"/>
    <col min="260" max="260" width="17" customWidth="1"/>
    <col min="261" max="261" width="18.28515625" customWidth="1"/>
    <col min="262" max="262" width="21.85546875" bestFit="1" customWidth="1"/>
    <col min="513" max="513" width="82.5703125" customWidth="1"/>
    <col min="514" max="514" width="12.42578125" customWidth="1"/>
    <col min="515" max="515" width="11.85546875" customWidth="1"/>
    <col min="516" max="516" width="17" customWidth="1"/>
    <col min="517" max="517" width="18.28515625" customWidth="1"/>
    <col min="518" max="518" width="21.85546875" bestFit="1" customWidth="1"/>
    <col min="769" max="769" width="82.5703125" customWidth="1"/>
    <col min="770" max="770" width="12.42578125" customWidth="1"/>
    <col min="771" max="771" width="11.85546875" customWidth="1"/>
    <col min="772" max="772" width="17" customWidth="1"/>
    <col min="773" max="773" width="18.28515625" customWidth="1"/>
    <col min="774" max="774" width="21.85546875" bestFit="1" customWidth="1"/>
    <col min="1025" max="1025" width="82.5703125" customWidth="1"/>
    <col min="1026" max="1026" width="12.42578125" customWidth="1"/>
    <col min="1027" max="1027" width="11.85546875" customWidth="1"/>
    <col min="1028" max="1028" width="17" customWidth="1"/>
    <col min="1029" max="1029" width="18.28515625" customWidth="1"/>
    <col min="1030" max="1030" width="21.85546875" bestFit="1" customWidth="1"/>
    <col min="1281" max="1281" width="82.5703125" customWidth="1"/>
    <col min="1282" max="1282" width="12.42578125" customWidth="1"/>
    <col min="1283" max="1283" width="11.85546875" customWidth="1"/>
    <col min="1284" max="1284" width="17" customWidth="1"/>
    <col min="1285" max="1285" width="18.28515625" customWidth="1"/>
    <col min="1286" max="1286" width="21.85546875" bestFit="1" customWidth="1"/>
    <col min="1537" max="1537" width="82.5703125" customWidth="1"/>
    <col min="1538" max="1538" width="12.42578125" customWidth="1"/>
    <col min="1539" max="1539" width="11.85546875" customWidth="1"/>
    <col min="1540" max="1540" width="17" customWidth="1"/>
    <col min="1541" max="1541" width="18.28515625" customWidth="1"/>
    <col min="1542" max="1542" width="21.85546875" bestFit="1" customWidth="1"/>
    <col min="1793" max="1793" width="82.5703125" customWidth="1"/>
    <col min="1794" max="1794" width="12.42578125" customWidth="1"/>
    <col min="1795" max="1795" width="11.85546875" customWidth="1"/>
    <col min="1796" max="1796" width="17" customWidth="1"/>
    <col min="1797" max="1797" width="18.28515625" customWidth="1"/>
    <col min="1798" max="1798" width="21.85546875" bestFit="1" customWidth="1"/>
    <col min="2049" max="2049" width="82.5703125" customWidth="1"/>
    <col min="2050" max="2050" width="12.42578125" customWidth="1"/>
    <col min="2051" max="2051" width="11.85546875" customWidth="1"/>
    <col min="2052" max="2052" width="17" customWidth="1"/>
    <col min="2053" max="2053" width="18.28515625" customWidth="1"/>
    <col min="2054" max="2054" width="21.85546875" bestFit="1" customWidth="1"/>
    <col min="2305" max="2305" width="82.5703125" customWidth="1"/>
    <col min="2306" max="2306" width="12.42578125" customWidth="1"/>
    <col min="2307" max="2307" width="11.85546875" customWidth="1"/>
    <col min="2308" max="2308" width="17" customWidth="1"/>
    <col min="2309" max="2309" width="18.28515625" customWidth="1"/>
    <col min="2310" max="2310" width="21.85546875" bestFit="1" customWidth="1"/>
    <col min="2561" max="2561" width="82.5703125" customWidth="1"/>
    <col min="2562" max="2562" width="12.42578125" customWidth="1"/>
    <col min="2563" max="2563" width="11.85546875" customWidth="1"/>
    <col min="2564" max="2564" width="17" customWidth="1"/>
    <col min="2565" max="2565" width="18.28515625" customWidth="1"/>
    <col min="2566" max="2566" width="21.85546875" bestFit="1" customWidth="1"/>
    <col min="2817" max="2817" width="82.5703125" customWidth="1"/>
    <col min="2818" max="2818" width="12.42578125" customWidth="1"/>
    <col min="2819" max="2819" width="11.85546875" customWidth="1"/>
    <col min="2820" max="2820" width="17" customWidth="1"/>
    <col min="2821" max="2821" width="18.28515625" customWidth="1"/>
    <col min="2822" max="2822" width="21.85546875" bestFit="1" customWidth="1"/>
    <col min="3073" max="3073" width="82.5703125" customWidth="1"/>
    <col min="3074" max="3074" width="12.42578125" customWidth="1"/>
    <col min="3075" max="3075" width="11.85546875" customWidth="1"/>
    <col min="3076" max="3076" width="17" customWidth="1"/>
    <col min="3077" max="3077" width="18.28515625" customWidth="1"/>
    <col min="3078" max="3078" width="21.85546875" bestFit="1" customWidth="1"/>
    <col min="3329" max="3329" width="82.5703125" customWidth="1"/>
    <col min="3330" max="3330" width="12.42578125" customWidth="1"/>
    <col min="3331" max="3331" width="11.85546875" customWidth="1"/>
    <col min="3332" max="3332" width="17" customWidth="1"/>
    <col min="3333" max="3333" width="18.28515625" customWidth="1"/>
    <col min="3334" max="3334" width="21.85546875" bestFit="1" customWidth="1"/>
    <col min="3585" max="3585" width="82.5703125" customWidth="1"/>
    <col min="3586" max="3586" width="12.42578125" customWidth="1"/>
    <col min="3587" max="3587" width="11.85546875" customWidth="1"/>
    <col min="3588" max="3588" width="17" customWidth="1"/>
    <col min="3589" max="3589" width="18.28515625" customWidth="1"/>
    <col min="3590" max="3590" width="21.85546875" bestFit="1" customWidth="1"/>
    <col min="3841" max="3841" width="82.5703125" customWidth="1"/>
    <col min="3842" max="3842" width="12.42578125" customWidth="1"/>
    <col min="3843" max="3843" width="11.85546875" customWidth="1"/>
    <col min="3844" max="3844" width="17" customWidth="1"/>
    <col min="3845" max="3845" width="18.28515625" customWidth="1"/>
    <col min="3846" max="3846" width="21.85546875" bestFit="1" customWidth="1"/>
    <col min="4097" max="4097" width="82.5703125" customWidth="1"/>
    <col min="4098" max="4098" width="12.42578125" customWidth="1"/>
    <col min="4099" max="4099" width="11.85546875" customWidth="1"/>
    <col min="4100" max="4100" width="17" customWidth="1"/>
    <col min="4101" max="4101" width="18.28515625" customWidth="1"/>
    <col min="4102" max="4102" width="21.85546875" bestFit="1" customWidth="1"/>
    <col min="4353" max="4353" width="82.5703125" customWidth="1"/>
    <col min="4354" max="4354" width="12.42578125" customWidth="1"/>
    <col min="4355" max="4355" width="11.85546875" customWidth="1"/>
    <col min="4356" max="4356" width="17" customWidth="1"/>
    <col min="4357" max="4357" width="18.28515625" customWidth="1"/>
    <col min="4358" max="4358" width="21.85546875" bestFit="1" customWidth="1"/>
    <col min="4609" max="4609" width="82.5703125" customWidth="1"/>
    <col min="4610" max="4610" width="12.42578125" customWidth="1"/>
    <col min="4611" max="4611" width="11.85546875" customWidth="1"/>
    <col min="4612" max="4612" width="17" customWidth="1"/>
    <col min="4613" max="4613" width="18.28515625" customWidth="1"/>
    <col min="4614" max="4614" width="21.85546875" bestFit="1" customWidth="1"/>
    <col min="4865" max="4865" width="82.5703125" customWidth="1"/>
    <col min="4866" max="4866" width="12.42578125" customWidth="1"/>
    <col min="4867" max="4867" width="11.85546875" customWidth="1"/>
    <col min="4868" max="4868" width="17" customWidth="1"/>
    <col min="4869" max="4869" width="18.28515625" customWidth="1"/>
    <col min="4870" max="4870" width="21.85546875" bestFit="1" customWidth="1"/>
    <col min="5121" max="5121" width="82.5703125" customWidth="1"/>
    <col min="5122" max="5122" width="12.42578125" customWidth="1"/>
    <col min="5123" max="5123" width="11.85546875" customWidth="1"/>
    <col min="5124" max="5124" width="17" customWidth="1"/>
    <col min="5125" max="5125" width="18.28515625" customWidth="1"/>
    <col min="5126" max="5126" width="21.85546875" bestFit="1" customWidth="1"/>
    <col min="5377" max="5377" width="82.5703125" customWidth="1"/>
    <col min="5378" max="5378" width="12.42578125" customWidth="1"/>
    <col min="5379" max="5379" width="11.85546875" customWidth="1"/>
    <col min="5380" max="5380" width="17" customWidth="1"/>
    <col min="5381" max="5381" width="18.28515625" customWidth="1"/>
    <col min="5382" max="5382" width="21.85546875" bestFit="1" customWidth="1"/>
    <col min="5633" max="5633" width="82.5703125" customWidth="1"/>
    <col min="5634" max="5634" width="12.42578125" customWidth="1"/>
    <col min="5635" max="5635" width="11.85546875" customWidth="1"/>
    <col min="5636" max="5636" width="17" customWidth="1"/>
    <col min="5637" max="5637" width="18.28515625" customWidth="1"/>
    <col min="5638" max="5638" width="21.85546875" bestFit="1" customWidth="1"/>
    <col min="5889" max="5889" width="82.5703125" customWidth="1"/>
    <col min="5890" max="5890" width="12.42578125" customWidth="1"/>
    <col min="5891" max="5891" width="11.85546875" customWidth="1"/>
    <col min="5892" max="5892" width="17" customWidth="1"/>
    <col min="5893" max="5893" width="18.28515625" customWidth="1"/>
    <col min="5894" max="5894" width="21.85546875" bestFit="1" customWidth="1"/>
    <col min="6145" max="6145" width="82.5703125" customWidth="1"/>
    <col min="6146" max="6146" width="12.42578125" customWidth="1"/>
    <col min="6147" max="6147" width="11.85546875" customWidth="1"/>
    <col min="6148" max="6148" width="17" customWidth="1"/>
    <col min="6149" max="6149" width="18.28515625" customWidth="1"/>
    <col min="6150" max="6150" width="21.85546875" bestFit="1" customWidth="1"/>
    <col min="6401" max="6401" width="82.5703125" customWidth="1"/>
    <col min="6402" max="6402" width="12.42578125" customWidth="1"/>
    <col min="6403" max="6403" width="11.85546875" customWidth="1"/>
    <col min="6404" max="6404" width="17" customWidth="1"/>
    <col min="6405" max="6405" width="18.28515625" customWidth="1"/>
    <col min="6406" max="6406" width="21.85546875" bestFit="1" customWidth="1"/>
    <col min="6657" max="6657" width="82.5703125" customWidth="1"/>
    <col min="6658" max="6658" width="12.42578125" customWidth="1"/>
    <col min="6659" max="6659" width="11.85546875" customWidth="1"/>
    <col min="6660" max="6660" width="17" customWidth="1"/>
    <col min="6661" max="6661" width="18.28515625" customWidth="1"/>
    <col min="6662" max="6662" width="21.85546875" bestFit="1" customWidth="1"/>
    <col min="6913" max="6913" width="82.5703125" customWidth="1"/>
    <col min="6914" max="6914" width="12.42578125" customWidth="1"/>
    <col min="6915" max="6915" width="11.85546875" customWidth="1"/>
    <col min="6916" max="6916" width="17" customWidth="1"/>
    <col min="6917" max="6917" width="18.28515625" customWidth="1"/>
    <col min="6918" max="6918" width="21.85546875" bestFit="1" customWidth="1"/>
    <col min="7169" max="7169" width="82.5703125" customWidth="1"/>
    <col min="7170" max="7170" width="12.42578125" customWidth="1"/>
    <col min="7171" max="7171" width="11.85546875" customWidth="1"/>
    <col min="7172" max="7172" width="17" customWidth="1"/>
    <col min="7173" max="7173" width="18.28515625" customWidth="1"/>
    <col min="7174" max="7174" width="21.85546875" bestFit="1" customWidth="1"/>
    <col min="7425" max="7425" width="82.5703125" customWidth="1"/>
    <col min="7426" max="7426" width="12.42578125" customWidth="1"/>
    <col min="7427" max="7427" width="11.85546875" customWidth="1"/>
    <col min="7428" max="7428" width="17" customWidth="1"/>
    <col min="7429" max="7429" width="18.28515625" customWidth="1"/>
    <col min="7430" max="7430" width="21.85546875" bestFit="1" customWidth="1"/>
    <col min="7681" max="7681" width="82.5703125" customWidth="1"/>
    <col min="7682" max="7682" width="12.42578125" customWidth="1"/>
    <col min="7683" max="7683" width="11.85546875" customWidth="1"/>
    <col min="7684" max="7684" width="17" customWidth="1"/>
    <col min="7685" max="7685" width="18.28515625" customWidth="1"/>
    <col min="7686" max="7686" width="21.85546875" bestFit="1" customWidth="1"/>
    <col min="7937" max="7937" width="82.5703125" customWidth="1"/>
    <col min="7938" max="7938" width="12.42578125" customWidth="1"/>
    <col min="7939" max="7939" width="11.85546875" customWidth="1"/>
    <col min="7940" max="7940" width="17" customWidth="1"/>
    <col min="7941" max="7941" width="18.28515625" customWidth="1"/>
    <col min="7942" max="7942" width="21.85546875" bestFit="1" customWidth="1"/>
    <col min="8193" max="8193" width="82.5703125" customWidth="1"/>
    <col min="8194" max="8194" width="12.42578125" customWidth="1"/>
    <col min="8195" max="8195" width="11.85546875" customWidth="1"/>
    <col min="8196" max="8196" width="17" customWidth="1"/>
    <col min="8197" max="8197" width="18.28515625" customWidth="1"/>
    <col min="8198" max="8198" width="21.85546875" bestFit="1" customWidth="1"/>
    <col min="8449" max="8449" width="82.5703125" customWidth="1"/>
    <col min="8450" max="8450" width="12.42578125" customWidth="1"/>
    <col min="8451" max="8451" width="11.85546875" customWidth="1"/>
    <col min="8452" max="8452" width="17" customWidth="1"/>
    <col min="8453" max="8453" width="18.28515625" customWidth="1"/>
    <col min="8454" max="8454" width="21.85546875" bestFit="1" customWidth="1"/>
    <col min="8705" max="8705" width="82.5703125" customWidth="1"/>
    <col min="8706" max="8706" width="12.42578125" customWidth="1"/>
    <col min="8707" max="8707" width="11.85546875" customWidth="1"/>
    <col min="8708" max="8708" width="17" customWidth="1"/>
    <col min="8709" max="8709" width="18.28515625" customWidth="1"/>
    <col min="8710" max="8710" width="21.85546875" bestFit="1" customWidth="1"/>
    <col min="8961" max="8961" width="82.5703125" customWidth="1"/>
    <col min="8962" max="8962" width="12.42578125" customWidth="1"/>
    <col min="8963" max="8963" width="11.85546875" customWidth="1"/>
    <col min="8964" max="8964" width="17" customWidth="1"/>
    <col min="8965" max="8965" width="18.28515625" customWidth="1"/>
    <col min="8966" max="8966" width="21.85546875" bestFit="1" customWidth="1"/>
    <col min="9217" max="9217" width="82.5703125" customWidth="1"/>
    <col min="9218" max="9218" width="12.42578125" customWidth="1"/>
    <col min="9219" max="9219" width="11.85546875" customWidth="1"/>
    <col min="9220" max="9220" width="17" customWidth="1"/>
    <col min="9221" max="9221" width="18.28515625" customWidth="1"/>
    <col min="9222" max="9222" width="21.85546875" bestFit="1" customWidth="1"/>
    <col min="9473" max="9473" width="82.5703125" customWidth="1"/>
    <col min="9474" max="9474" width="12.42578125" customWidth="1"/>
    <col min="9475" max="9475" width="11.85546875" customWidth="1"/>
    <col min="9476" max="9476" width="17" customWidth="1"/>
    <col min="9477" max="9477" width="18.28515625" customWidth="1"/>
    <col min="9478" max="9478" width="21.85546875" bestFit="1" customWidth="1"/>
    <col min="9729" max="9729" width="82.5703125" customWidth="1"/>
    <col min="9730" max="9730" width="12.42578125" customWidth="1"/>
    <col min="9731" max="9731" width="11.85546875" customWidth="1"/>
    <col min="9732" max="9732" width="17" customWidth="1"/>
    <col min="9733" max="9733" width="18.28515625" customWidth="1"/>
    <col min="9734" max="9734" width="21.85546875" bestFit="1" customWidth="1"/>
    <col min="9985" max="9985" width="82.5703125" customWidth="1"/>
    <col min="9986" max="9986" width="12.42578125" customWidth="1"/>
    <col min="9987" max="9987" width="11.85546875" customWidth="1"/>
    <col min="9988" max="9988" width="17" customWidth="1"/>
    <col min="9989" max="9989" width="18.28515625" customWidth="1"/>
    <col min="9990" max="9990" width="21.85546875" bestFit="1" customWidth="1"/>
    <col min="10241" max="10241" width="82.5703125" customWidth="1"/>
    <col min="10242" max="10242" width="12.42578125" customWidth="1"/>
    <col min="10243" max="10243" width="11.85546875" customWidth="1"/>
    <col min="10244" max="10244" width="17" customWidth="1"/>
    <col min="10245" max="10245" width="18.28515625" customWidth="1"/>
    <col min="10246" max="10246" width="21.85546875" bestFit="1" customWidth="1"/>
    <col min="10497" max="10497" width="82.5703125" customWidth="1"/>
    <col min="10498" max="10498" width="12.42578125" customWidth="1"/>
    <col min="10499" max="10499" width="11.85546875" customWidth="1"/>
    <col min="10500" max="10500" width="17" customWidth="1"/>
    <col min="10501" max="10501" width="18.28515625" customWidth="1"/>
    <col min="10502" max="10502" width="21.85546875" bestFit="1" customWidth="1"/>
    <col min="10753" max="10753" width="82.5703125" customWidth="1"/>
    <col min="10754" max="10754" width="12.42578125" customWidth="1"/>
    <col min="10755" max="10755" width="11.85546875" customWidth="1"/>
    <col min="10756" max="10756" width="17" customWidth="1"/>
    <col min="10757" max="10757" width="18.28515625" customWidth="1"/>
    <col min="10758" max="10758" width="21.85546875" bestFit="1" customWidth="1"/>
    <col min="11009" max="11009" width="82.5703125" customWidth="1"/>
    <col min="11010" max="11010" width="12.42578125" customWidth="1"/>
    <col min="11011" max="11011" width="11.85546875" customWidth="1"/>
    <col min="11012" max="11012" width="17" customWidth="1"/>
    <col min="11013" max="11013" width="18.28515625" customWidth="1"/>
    <col min="11014" max="11014" width="21.85546875" bestFit="1" customWidth="1"/>
    <col min="11265" max="11265" width="82.5703125" customWidth="1"/>
    <col min="11266" max="11266" width="12.42578125" customWidth="1"/>
    <col min="11267" max="11267" width="11.85546875" customWidth="1"/>
    <col min="11268" max="11268" width="17" customWidth="1"/>
    <col min="11269" max="11269" width="18.28515625" customWidth="1"/>
    <col min="11270" max="11270" width="21.85546875" bestFit="1" customWidth="1"/>
    <col min="11521" max="11521" width="82.5703125" customWidth="1"/>
    <col min="11522" max="11522" width="12.42578125" customWidth="1"/>
    <col min="11523" max="11523" width="11.85546875" customWidth="1"/>
    <col min="11524" max="11524" width="17" customWidth="1"/>
    <col min="11525" max="11525" width="18.28515625" customWidth="1"/>
    <col min="11526" max="11526" width="21.85546875" bestFit="1" customWidth="1"/>
    <col min="11777" max="11777" width="82.5703125" customWidth="1"/>
    <col min="11778" max="11778" width="12.42578125" customWidth="1"/>
    <col min="11779" max="11779" width="11.85546875" customWidth="1"/>
    <col min="11780" max="11780" width="17" customWidth="1"/>
    <col min="11781" max="11781" width="18.28515625" customWidth="1"/>
    <col min="11782" max="11782" width="21.85546875" bestFit="1" customWidth="1"/>
    <col min="12033" max="12033" width="82.5703125" customWidth="1"/>
    <col min="12034" max="12034" width="12.42578125" customWidth="1"/>
    <col min="12035" max="12035" width="11.85546875" customWidth="1"/>
    <col min="12036" max="12036" width="17" customWidth="1"/>
    <col min="12037" max="12037" width="18.28515625" customWidth="1"/>
    <col min="12038" max="12038" width="21.85546875" bestFit="1" customWidth="1"/>
    <col min="12289" max="12289" width="82.5703125" customWidth="1"/>
    <col min="12290" max="12290" width="12.42578125" customWidth="1"/>
    <col min="12291" max="12291" width="11.85546875" customWidth="1"/>
    <col min="12292" max="12292" width="17" customWidth="1"/>
    <col min="12293" max="12293" width="18.28515625" customWidth="1"/>
    <col min="12294" max="12294" width="21.85546875" bestFit="1" customWidth="1"/>
    <col min="12545" max="12545" width="82.5703125" customWidth="1"/>
    <col min="12546" max="12546" width="12.42578125" customWidth="1"/>
    <col min="12547" max="12547" width="11.85546875" customWidth="1"/>
    <col min="12548" max="12548" width="17" customWidth="1"/>
    <col min="12549" max="12549" width="18.28515625" customWidth="1"/>
    <col min="12550" max="12550" width="21.85546875" bestFit="1" customWidth="1"/>
    <col min="12801" max="12801" width="82.5703125" customWidth="1"/>
    <col min="12802" max="12802" width="12.42578125" customWidth="1"/>
    <col min="12803" max="12803" width="11.85546875" customWidth="1"/>
    <col min="12804" max="12804" width="17" customWidth="1"/>
    <col min="12805" max="12805" width="18.28515625" customWidth="1"/>
    <col min="12806" max="12806" width="21.85546875" bestFit="1" customWidth="1"/>
    <col min="13057" max="13057" width="82.5703125" customWidth="1"/>
    <col min="13058" max="13058" width="12.42578125" customWidth="1"/>
    <col min="13059" max="13059" width="11.85546875" customWidth="1"/>
    <col min="13060" max="13060" width="17" customWidth="1"/>
    <col min="13061" max="13061" width="18.28515625" customWidth="1"/>
    <col min="13062" max="13062" width="21.85546875" bestFit="1" customWidth="1"/>
    <col min="13313" max="13313" width="82.5703125" customWidth="1"/>
    <col min="13314" max="13314" width="12.42578125" customWidth="1"/>
    <col min="13315" max="13315" width="11.85546875" customWidth="1"/>
    <col min="13316" max="13316" width="17" customWidth="1"/>
    <col min="13317" max="13317" width="18.28515625" customWidth="1"/>
    <col min="13318" max="13318" width="21.85546875" bestFit="1" customWidth="1"/>
    <col min="13569" max="13569" width="82.5703125" customWidth="1"/>
    <col min="13570" max="13570" width="12.42578125" customWidth="1"/>
    <col min="13571" max="13571" width="11.85546875" customWidth="1"/>
    <col min="13572" max="13572" width="17" customWidth="1"/>
    <col min="13573" max="13573" width="18.28515625" customWidth="1"/>
    <col min="13574" max="13574" width="21.85546875" bestFit="1" customWidth="1"/>
    <col min="13825" max="13825" width="82.5703125" customWidth="1"/>
    <col min="13826" max="13826" width="12.42578125" customWidth="1"/>
    <col min="13827" max="13827" width="11.85546875" customWidth="1"/>
    <col min="13828" max="13828" width="17" customWidth="1"/>
    <col min="13829" max="13829" width="18.28515625" customWidth="1"/>
    <col min="13830" max="13830" width="21.85546875" bestFit="1" customWidth="1"/>
    <col min="14081" max="14081" width="82.5703125" customWidth="1"/>
    <col min="14082" max="14082" width="12.42578125" customWidth="1"/>
    <col min="14083" max="14083" width="11.85546875" customWidth="1"/>
    <col min="14084" max="14084" width="17" customWidth="1"/>
    <col min="14085" max="14085" width="18.28515625" customWidth="1"/>
    <col min="14086" max="14086" width="21.85546875" bestFit="1" customWidth="1"/>
    <col min="14337" max="14337" width="82.5703125" customWidth="1"/>
    <col min="14338" max="14338" width="12.42578125" customWidth="1"/>
    <col min="14339" max="14339" width="11.85546875" customWidth="1"/>
    <col min="14340" max="14340" width="17" customWidth="1"/>
    <col min="14341" max="14341" width="18.28515625" customWidth="1"/>
    <col min="14342" max="14342" width="21.85546875" bestFit="1" customWidth="1"/>
    <col min="14593" max="14593" width="82.5703125" customWidth="1"/>
    <col min="14594" max="14594" width="12.42578125" customWidth="1"/>
    <col min="14595" max="14595" width="11.85546875" customWidth="1"/>
    <col min="14596" max="14596" width="17" customWidth="1"/>
    <col min="14597" max="14597" width="18.28515625" customWidth="1"/>
    <col min="14598" max="14598" width="21.85546875" bestFit="1" customWidth="1"/>
    <col min="14849" max="14849" width="82.5703125" customWidth="1"/>
    <col min="14850" max="14850" width="12.42578125" customWidth="1"/>
    <col min="14851" max="14851" width="11.85546875" customWidth="1"/>
    <col min="14852" max="14852" width="17" customWidth="1"/>
    <col min="14853" max="14853" width="18.28515625" customWidth="1"/>
    <col min="14854" max="14854" width="21.85546875" bestFit="1" customWidth="1"/>
    <col min="15105" max="15105" width="82.5703125" customWidth="1"/>
    <col min="15106" max="15106" width="12.42578125" customWidth="1"/>
    <col min="15107" max="15107" width="11.85546875" customWidth="1"/>
    <col min="15108" max="15108" width="17" customWidth="1"/>
    <col min="15109" max="15109" width="18.28515625" customWidth="1"/>
    <col min="15110" max="15110" width="21.85546875" bestFit="1" customWidth="1"/>
    <col min="15361" max="15361" width="82.5703125" customWidth="1"/>
    <col min="15362" max="15362" width="12.42578125" customWidth="1"/>
    <col min="15363" max="15363" width="11.85546875" customWidth="1"/>
    <col min="15364" max="15364" width="17" customWidth="1"/>
    <col min="15365" max="15365" width="18.28515625" customWidth="1"/>
    <col min="15366" max="15366" width="21.85546875" bestFit="1" customWidth="1"/>
    <col min="15617" max="15617" width="82.5703125" customWidth="1"/>
    <col min="15618" max="15618" width="12.42578125" customWidth="1"/>
    <col min="15619" max="15619" width="11.85546875" customWidth="1"/>
    <col min="15620" max="15620" width="17" customWidth="1"/>
    <col min="15621" max="15621" width="18.28515625" customWidth="1"/>
    <col min="15622" max="15622" width="21.85546875" bestFit="1" customWidth="1"/>
    <col min="15873" max="15873" width="82.5703125" customWidth="1"/>
    <col min="15874" max="15874" width="12.42578125" customWidth="1"/>
    <col min="15875" max="15875" width="11.85546875" customWidth="1"/>
    <col min="15876" max="15876" width="17" customWidth="1"/>
    <col min="15877" max="15877" width="18.28515625" customWidth="1"/>
    <col min="15878" max="15878" width="21.85546875" bestFit="1" customWidth="1"/>
    <col min="16129" max="16129" width="82.5703125" customWidth="1"/>
    <col min="16130" max="16130" width="12.42578125" customWidth="1"/>
    <col min="16131" max="16131" width="11.85546875" customWidth="1"/>
    <col min="16132" max="16132" width="17" customWidth="1"/>
    <col min="16133" max="16133" width="18.28515625" customWidth="1"/>
    <col min="16134" max="16134" width="21.85546875" bestFit="1" customWidth="1"/>
  </cols>
  <sheetData>
    <row r="1" spans="1:8" ht="20.25" customHeight="1">
      <c r="A1" s="495" t="s">
        <v>432</v>
      </c>
      <c r="B1" s="495"/>
      <c r="C1" s="495"/>
      <c r="D1" s="495"/>
      <c r="E1" s="495"/>
      <c r="F1" s="495"/>
      <c r="G1" s="339"/>
      <c r="H1" s="339"/>
    </row>
    <row r="2" spans="1:8" ht="20.25">
      <c r="A2" s="495" t="s">
        <v>88</v>
      </c>
      <c r="B2" s="495"/>
      <c r="C2" s="495"/>
      <c r="D2" s="495"/>
      <c r="E2" s="495"/>
      <c r="F2" s="495"/>
      <c r="G2" s="339"/>
      <c r="H2" s="339"/>
    </row>
    <row r="3" spans="1:8" ht="20.25">
      <c r="A3" s="495" t="s">
        <v>384</v>
      </c>
      <c r="B3" s="495"/>
      <c r="C3" s="495"/>
      <c r="D3" s="495"/>
      <c r="E3" s="495"/>
      <c r="F3" s="495"/>
      <c r="G3" s="339"/>
      <c r="H3" s="339"/>
    </row>
    <row r="4" spans="1:8" ht="20.25">
      <c r="A4" s="495" t="s">
        <v>381</v>
      </c>
      <c r="B4" s="495"/>
      <c r="C4" s="495"/>
      <c r="D4" s="495"/>
      <c r="E4" s="495"/>
      <c r="F4" s="495"/>
      <c r="G4" s="339"/>
      <c r="H4" s="339"/>
    </row>
    <row r="5" spans="1:8" ht="20.25">
      <c r="A5" s="495" t="s">
        <v>385</v>
      </c>
      <c r="B5" s="495"/>
      <c r="C5" s="495"/>
      <c r="D5" s="495"/>
      <c r="E5" s="495"/>
      <c r="F5" s="495"/>
      <c r="G5" s="339"/>
      <c r="H5" s="339"/>
    </row>
    <row r="6" spans="1:8" ht="19.5" customHeight="1">
      <c r="A6" s="339"/>
      <c r="B6" s="495" t="s">
        <v>48</v>
      </c>
      <c r="C6" s="495"/>
      <c r="D6" s="495"/>
      <c r="E6" s="495"/>
      <c r="F6" s="495"/>
      <c r="G6" s="339"/>
      <c r="H6" s="339"/>
    </row>
    <row r="7" spans="1:8" ht="20.25">
      <c r="A7" s="495" t="s">
        <v>89</v>
      </c>
      <c r="B7" s="495"/>
      <c r="C7" s="495"/>
      <c r="D7" s="495"/>
      <c r="E7" s="495"/>
      <c r="F7" s="495"/>
      <c r="G7" s="339"/>
      <c r="H7" s="339"/>
    </row>
    <row r="8" spans="1:8" ht="20.25">
      <c r="A8" s="340"/>
      <c r="B8" s="496" t="s">
        <v>433</v>
      </c>
      <c r="C8" s="496"/>
      <c r="D8" s="496"/>
      <c r="E8" s="496"/>
      <c r="F8" s="496"/>
      <c r="G8" s="340"/>
      <c r="H8" s="340"/>
    </row>
    <row r="9" spans="1:8" ht="15.75">
      <c r="A9" s="341"/>
      <c r="B9" s="341"/>
      <c r="C9" s="341"/>
      <c r="D9" s="341"/>
      <c r="E9" s="341"/>
      <c r="F9" s="56"/>
    </row>
    <row r="10" spans="1:8" ht="20.25">
      <c r="A10" s="494" t="s">
        <v>386</v>
      </c>
      <c r="B10" s="494"/>
      <c r="C10" s="494"/>
      <c r="D10" s="494"/>
      <c r="E10" s="494"/>
      <c r="F10" s="494"/>
    </row>
    <row r="11" spans="1:8" ht="20.25">
      <c r="A11" s="494" t="s">
        <v>387</v>
      </c>
      <c r="B11" s="494"/>
      <c r="C11" s="494"/>
      <c r="D11" s="494"/>
      <c r="E11" s="494"/>
      <c r="F11" s="494"/>
    </row>
    <row r="12" spans="1:8" ht="20.25">
      <c r="A12" s="494" t="s">
        <v>388</v>
      </c>
      <c r="B12" s="494"/>
      <c r="C12" s="494"/>
      <c r="D12" s="494"/>
      <c r="E12" s="494"/>
      <c r="F12" s="494"/>
    </row>
    <row r="13" spans="1:8" ht="20.25">
      <c r="A13" s="494" t="s">
        <v>389</v>
      </c>
      <c r="B13" s="494"/>
      <c r="C13" s="494"/>
      <c r="D13" s="494"/>
      <c r="E13" s="494"/>
      <c r="F13" s="494"/>
    </row>
    <row r="14" spans="1:8" ht="13.5" thickBot="1">
      <c r="A14" s="342"/>
      <c r="B14" s="343"/>
      <c r="C14" s="344"/>
      <c r="D14" s="344"/>
      <c r="E14" s="344"/>
      <c r="F14" s="345"/>
    </row>
    <row r="15" spans="1:8" ht="35.450000000000003" customHeight="1" thickTop="1" thickBot="1">
      <c r="A15" s="346" t="s">
        <v>390</v>
      </c>
      <c r="B15" s="347" t="s">
        <v>391</v>
      </c>
      <c r="C15" s="348" t="s">
        <v>392</v>
      </c>
      <c r="D15" s="348" t="s">
        <v>92</v>
      </c>
      <c r="E15" s="348" t="s">
        <v>93</v>
      </c>
      <c r="F15" s="348" t="s">
        <v>383</v>
      </c>
    </row>
    <row r="16" spans="1:8" ht="19.5" thickTop="1">
      <c r="A16" s="349" t="s">
        <v>123</v>
      </c>
      <c r="B16" s="350" t="s">
        <v>393</v>
      </c>
      <c r="C16" s="351"/>
      <c r="D16" s="352">
        <f>SUM(D17:D21)</f>
        <v>13089.9</v>
      </c>
      <c r="E16" s="352">
        <f>SUM(E17:E21)</f>
        <v>12068.900000000003</v>
      </c>
      <c r="F16" s="400">
        <f>E16/D16</f>
        <v>0.92200093201628763</v>
      </c>
    </row>
    <row r="17" spans="1:6" ht="37.5">
      <c r="A17" s="353" t="s">
        <v>394</v>
      </c>
      <c r="B17" s="354"/>
      <c r="C17" s="355" t="s">
        <v>395</v>
      </c>
      <c r="D17" s="356">
        <v>379.6</v>
      </c>
      <c r="E17" s="356">
        <f>Ведомственная!J248</f>
        <v>379.6</v>
      </c>
      <c r="F17" s="401">
        <f t="shared" ref="F17:F46" si="0">E17/D17</f>
        <v>1</v>
      </c>
    </row>
    <row r="18" spans="1:6" ht="56.25">
      <c r="A18" s="353" t="s">
        <v>396</v>
      </c>
      <c r="B18" s="357"/>
      <c r="C18" s="355" t="s">
        <v>397</v>
      </c>
      <c r="D18" s="358">
        <v>11614.4</v>
      </c>
      <c r="E18" s="358">
        <f>Ведомственная!J17</f>
        <v>11042.000000000002</v>
      </c>
      <c r="F18" s="402">
        <f t="shared" si="0"/>
        <v>0.95071635211461647</v>
      </c>
    </row>
    <row r="19" spans="1:6" ht="37.5">
      <c r="A19" s="353" t="s">
        <v>398</v>
      </c>
      <c r="B19" s="357"/>
      <c r="C19" s="355" t="s">
        <v>399</v>
      </c>
      <c r="D19" s="358">
        <v>229.1</v>
      </c>
      <c r="E19" s="358">
        <f>Ведомственная!J40</f>
        <v>229.1</v>
      </c>
      <c r="F19" s="402">
        <f t="shared" si="0"/>
        <v>1</v>
      </c>
    </row>
    <row r="20" spans="1:6" ht="18.75">
      <c r="A20" s="353" t="s">
        <v>336</v>
      </c>
      <c r="B20" s="357"/>
      <c r="C20" s="355" t="s">
        <v>400</v>
      </c>
      <c r="D20" s="358">
        <v>250</v>
      </c>
      <c r="E20" s="358">
        <v>0</v>
      </c>
      <c r="F20" s="402">
        <f t="shared" si="0"/>
        <v>0</v>
      </c>
    </row>
    <row r="21" spans="1:6" ht="18.75">
      <c r="A21" s="359" t="s">
        <v>103</v>
      </c>
      <c r="B21" s="360"/>
      <c r="C21" s="361" t="s">
        <v>401</v>
      </c>
      <c r="D21" s="362">
        <v>616.79999999999995</v>
      </c>
      <c r="E21" s="362">
        <f>Ведомственная!J50</f>
        <v>418.2</v>
      </c>
      <c r="F21" s="403">
        <f t="shared" si="0"/>
        <v>0.67801556420233466</v>
      </c>
    </row>
    <row r="22" spans="1:6" ht="18.75">
      <c r="A22" s="363" t="s">
        <v>319</v>
      </c>
      <c r="B22" s="364" t="s">
        <v>402</v>
      </c>
      <c r="C22" s="364"/>
      <c r="D22" s="365">
        <f>D23</f>
        <v>297.40000000000003</v>
      </c>
      <c r="E22" s="365">
        <f>E23</f>
        <v>297.39999999999998</v>
      </c>
      <c r="F22" s="404">
        <f t="shared" si="0"/>
        <v>0.99999999999999978</v>
      </c>
    </row>
    <row r="23" spans="1:6" ht="31.5" customHeight="1">
      <c r="A23" s="366" t="s">
        <v>318</v>
      </c>
      <c r="B23" s="367"/>
      <c r="C23" s="368" t="s">
        <v>403</v>
      </c>
      <c r="D23" s="356">
        <f>271.6+25.8</f>
        <v>297.40000000000003</v>
      </c>
      <c r="E23" s="356">
        <f>Ведомственная!J69</f>
        <v>297.39999999999998</v>
      </c>
      <c r="F23" s="401">
        <f t="shared" si="0"/>
        <v>0.99999999999999978</v>
      </c>
    </row>
    <row r="24" spans="1:6" ht="37.5">
      <c r="A24" s="369" t="s">
        <v>315</v>
      </c>
      <c r="B24" s="370" t="s">
        <v>404</v>
      </c>
      <c r="C24" s="370"/>
      <c r="D24" s="371">
        <f>SUM(D25:D25)</f>
        <v>356.1</v>
      </c>
      <c r="E24" s="371">
        <f>SUM(E25:E25)</f>
        <v>320.7</v>
      </c>
      <c r="F24" s="405">
        <f t="shared" si="0"/>
        <v>0.90058972198820542</v>
      </c>
    </row>
    <row r="25" spans="1:6" ht="37.5">
      <c r="A25" s="372" t="s">
        <v>314</v>
      </c>
      <c r="B25" s="373"/>
      <c r="C25" s="357" t="s">
        <v>405</v>
      </c>
      <c r="D25" s="358">
        <v>356.1</v>
      </c>
      <c r="E25" s="358">
        <f>Ведомственная!J76</f>
        <v>320.7</v>
      </c>
      <c r="F25" s="402">
        <f t="shared" si="0"/>
        <v>0.90058972198820542</v>
      </c>
    </row>
    <row r="26" spans="1:6" ht="18.75">
      <c r="A26" s="369" t="s">
        <v>294</v>
      </c>
      <c r="B26" s="370" t="s">
        <v>406</v>
      </c>
      <c r="C26" s="370"/>
      <c r="D26" s="371">
        <f>SUM(D27:D29)</f>
        <v>16119.899999999998</v>
      </c>
      <c r="E26" s="371">
        <f>SUM(E27:E29)</f>
        <v>15379.400000000001</v>
      </c>
      <c r="F26" s="405">
        <f t="shared" si="0"/>
        <v>0.9540629904652016</v>
      </c>
    </row>
    <row r="27" spans="1:6" ht="18.75">
      <c r="A27" s="366" t="s">
        <v>293</v>
      </c>
      <c r="B27" s="367"/>
      <c r="C27" s="368" t="s">
        <v>407</v>
      </c>
      <c r="D27" s="356">
        <v>15624.3</v>
      </c>
      <c r="E27" s="358">
        <f>Ведомственная!J91</f>
        <v>15107.500000000002</v>
      </c>
      <c r="F27" s="402">
        <f t="shared" si="0"/>
        <v>0.96692331816465393</v>
      </c>
    </row>
    <row r="28" spans="1:6" ht="18.75">
      <c r="A28" s="353" t="s">
        <v>252</v>
      </c>
      <c r="B28" s="373"/>
      <c r="C28" s="357" t="s">
        <v>408</v>
      </c>
      <c r="D28" s="358">
        <v>12.8</v>
      </c>
      <c r="E28" s="358">
        <f>Ведомственная!J130</f>
        <v>12.8</v>
      </c>
      <c r="F28" s="402">
        <f t="shared" si="0"/>
        <v>1</v>
      </c>
    </row>
    <row r="29" spans="1:6" ht="18.75">
      <c r="A29" s="374" t="s">
        <v>249</v>
      </c>
      <c r="B29" s="375"/>
      <c r="C29" s="375" t="s">
        <v>409</v>
      </c>
      <c r="D29" s="376">
        <v>482.8</v>
      </c>
      <c r="E29" s="376">
        <f>Ведомственная!J131</f>
        <v>259.10000000000002</v>
      </c>
      <c r="F29" s="406">
        <f t="shared" si="0"/>
        <v>0.53666114333057169</v>
      </c>
    </row>
    <row r="30" spans="1:6" ht="18.75">
      <c r="A30" s="369" t="s">
        <v>237</v>
      </c>
      <c r="B30" s="370" t="s">
        <v>410</v>
      </c>
      <c r="C30" s="377"/>
      <c r="D30" s="371">
        <f>D31+D32+D33+D34</f>
        <v>29353.200000000001</v>
      </c>
      <c r="E30" s="371">
        <f>E31+E32+E33+E34</f>
        <v>27312.800000000003</v>
      </c>
      <c r="F30" s="405">
        <f t="shared" si="0"/>
        <v>0.93048798768107066</v>
      </c>
    </row>
    <row r="31" spans="1:6" ht="18.75">
      <c r="A31" s="374" t="s">
        <v>236</v>
      </c>
      <c r="B31" s="378"/>
      <c r="C31" s="375" t="s">
        <v>411</v>
      </c>
      <c r="D31" s="376">
        <v>2879.3</v>
      </c>
      <c r="E31" s="376">
        <f>Ведомственная!J142</f>
        <v>2801.2</v>
      </c>
      <c r="F31" s="406">
        <f t="shared" si="0"/>
        <v>0.9728753516479699</v>
      </c>
    </row>
    <row r="32" spans="1:6" ht="24.2" customHeight="1">
      <c r="A32" s="353" t="s">
        <v>227</v>
      </c>
      <c r="B32" s="373"/>
      <c r="C32" s="357" t="s">
        <v>412</v>
      </c>
      <c r="D32" s="358">
        <v>1102</v>
      </c>
      <c r="E32" s="358">
        <f>Ведомственная!J151</f>
        <v>376.1</v>
      </c>
      <c r="F32" s="402">
        <f t="shared" si="0"/>
        <v>0.3412885662431942</v>
      </c>
    </row>
    <row r="33" spans="1:6" ht="24.2" customHeight="1">
      <c r="A33" s="353" t="s">
        <v>224</v>
      </c>
      <c r="B33" s="373"/>
      <c r="C33" s="357" t="s">
        <v>413</v>
      </c>
      <c r="D33" s="379">
        <v>16600.7</v>
      </c>
      <c r="E33" s="379">
        <f>Ведомственная!J156</f>
        <v>15667.9</v>
      </c>
      <c r="F33" s="407">
        <f t="shared" si="0"/>
        <v>0.94380959839042922</v>
      </c>
    </row>
    <row r="34" spans="1:6" ht="18.75">
      <c r="A34" s="359" t="s">
        <v>198</v>
      </c>
      <c r="B34" s="380"/>
      <c r="C34" s="360" t="s">
        <v>414</v>
      </c>
      <c r="D34" s="362">
        <v>8771.2000000000007</v>
      </c>
      <c r="E34" s="362">
        <f>Ведомственная!J182</f>
        <v>8467.6</v>
      </c>
      <c r="F34" s="403">
        <f t="shared" si="0"/>
        <v>0.96538672017511851</v>
      </c>
    </row>
    <row r="35" spans="1:6" ht="18.75">
      <c r="A35" s="369" t="s">
        <v>195</v>
      </c>
      <c r="B35" s="370" t="s">
        <v>415</v>
      </c>
      <c r="C35" s="377"/>
      <c r="D35" s="371">
        <f>D36</f>
        <v>40</v>
      </c>
      <c r="E35" s="371">
        <f>E36</f>
        <v>40</v>
      </c>
      <c r="F35" s="405">
        <f t="shared" si="0"/>
        <v>1</v>
      </c>
    </row>
    <row r="36" spans="1:6" ht="18.75">
      <c r="A36" s="353" t="s">
        <v>194</v>
      </c>
      <c r="B36" s="373"/>
      <c r="C36" s="357" t="s">
        <v>416</v>
      </c>
      <c r="D36" s="358">
        <v>40</v>
      </c>
      <c r="E36" s="358">
        <f>Ведомственная!J190</f>
        <v>40</v>
      </c>
      <c r="F36" s="402">
        <f t="shared" si="0"/>
        <v>1</v>
      </c>
    </row>
    <row r="37" spans="1:6" ht="18.75">
      <c r="A37" s="369" t="s">
        <v>417</v>
      </c>
      <c r="B37" s="370" t="s">
        <v>418</v>
      </c>
      <c r="C37" s="370"/>
      <c r="D37" s="371">
        <f>SUM(D38:D39)</f>
        <v>15546.199999999999</v>
      </c>
      <c r="E37" s="371">
        <f>SUM(E38:E39)</f>
        <v>15382.300000000003</v>
      </c>
      <c r="F37" s="405">
        <f t="shared" si="0"/>
        <v>0.9894572307058962</v>
      </c>
    </row>
    <row r="38" spans="1:6" ht="18.75">
      <c r="A38" s="381" t="s">
        <v>419</v>
      </c>
      <c r="B38" s="382"/>
      <c r="C38" s="382" t="s">
        <v>420</v>
      </c>
      <c r="D38" s="383">
        <v>15349.4</v>
      </c>
      <c r="E38" s="383">
        <f>Ведомственная!J196</f>
        <v>15185.600000000002</v>
      </c>
      <c r="F38" s="408">
        <f t="shared" si="0"/>
        <v>0.98932857310383482</v>
      </c>
    </row>
    <row r="39" spans="1:6" ht="18.75">
      <c r="A39" s="359" t="s">
        <v>421</v>
      </c>
      <c r="B39" s="360"/>
      <c r="C39" s="360" t="s">
        <v>422</v>
      </c>
      <c r="D39" s="362">
        <v>196.8</v>
      </c>
      <c r="E39" s="362">
        <f>Ведомственная!J221</f>
        <v>196.7</v>
      </c>
      <c r="F39" s="403">
        <f t="shared" si="0"/>
        <v>0.99949186991869909</v>
      </c>
    </row>
    <row r="40" spans="1:6" ht="18.75">
      <c r="A40" s="369" t="s">
        <v>150</v>
      </c>
      <c r="B40" s="370" t="s">
        <v>423</v>
      </c>
      <c r="C40" s="377"/>
      <c r="D40" s="371">
        <f>SUM(D41:D41)</f>
        <v>507.70000000000005</v>
      </c>
      <c r="E40" s="371">
        <f>SUM(E41:E41)</f>
        <v>507.7</v>
      </c>
      <c r="F40" s="405">
        <f t="shared" si="0"/>
        <v>0.99999999999999989</v>
      </c>
    </row>
    <row r="41" spans="1:6" ht="18.75">
      <c r="A41" s="374" t="s">
        <v>149</v>
      </c>
      <c r="B41" s="375"/>
      <c r="C41" s="375" t="s">
        <v>424</v>
      </c>
      <c r="D41" s="376">
        <f>580.2-72.5</f>
        <v>507.70000000000005</v>
      </c>
      <c r="E41" s="376">
        <f>Ведомственная!J228</f>
        <v>507.7</v>
      </c>
      <c r="F41" s="406">
        <f t="shared" si="0"/>
        <v>0.99999999999999989</v>
      </c>
    </row>
    <row r="42" spans="1:6" ht="18.75">
      <c r="A42" s="369" t="s">
        <v>145</v>
      </c>
      <c r="B42" s="370" t="s">
        <v>425</v>
      </c>
      <c r="C42" s="370"/>
      <c r="D42" s="371">
        <f>D43</f>
        <v>25.7</v>
      </c>
      <c r="E42" s="371">
        <f>E43</f>
        <v>25.7</v>
      </c>
      <c r="F42" s="405">
        <f t="shared" si="0"/>
        <v>1</v>
      </c>
    </row>
    <row r="43" spans="1:6" ht="18.75">
      <c r="A43" s="384" t="s">
        <v>426</v>
      </c>
      <c r="B43" s="385"/>
      <c r="C43" s="386" t="s">
        <v>427</v>
      </c>
      <c r="D43" s="387">
        <v>25.7</v>
      </c>
      <c r="E43" s="387">
        <f>Ведомственная!J234</f>
        <v>25.7</v>
      </c>
      <c r="F43" s="409">
        <f t="shared" si="0"/>
        <v>1</v>
      </c>
    </row>
    <row r="44" spans="1:6" ht="18.75">
      <c r="A44" s="388" t="s">
        <v>133</v>
      </c>
      <c r="B44" s="364" t="s">
        <v>428</v>
      </c>
      <c r="C44" s="389"/>
      <c r="D44" s="390">
        <f>D45</f>
        <v>100</v>
      </c>
      <c r="E44" s="390">
        <f>E45</f>
        <v>0</v>
      </c>
      <c r="F44" s="410">
        <f t="shared" si="0"/>
        <v>0</v>
      </c>
    </row>
    <row r="45" spans="1:6" ht="39" customHeight="1" thickBot="1">
      <c r="A45" s="391" t="s">
        <v>429</v>
      </c>
      <c r="B45" s="392"/>
      <c r="C45" s="393" t="s">
        <v>430</v>
      </c>
      <c r="D45" s="394">
        <v>100</v>
      </c>
      <c r="E45" s="394">
        <v>0</v>
      </c>
      <c r="F45" s="411">
        <f t="shared" si="0"/>
        <v>0</v>
      </c>
    </row>
    <row r="46" spans="1:6" ht="35.450000000000003" customHeight="1" thickBot="1">
      <c r="A46" s="395" t="s">
        <v>431</v>
      </c>
      <c r="B46" s="396"/>
      <c r="C46" s="396"/>
      <c r="D46" s="397">
        <f>D16+D24+D26+D30+D37+D40+D42+D35+D22+D44</f>
        <v>75436.099999999991</v>
      </c>
      <c r="E46" s="397">
        <f>E16+E24+E26+E30+E37+E40+E42+E35+E22+E44</f>
        <v>71334.899999999994</v>
      </c>
      <c r="F46" s="412">
        <f t="shared" si="0"/>
        <v>0.94563345666067045</v>
      </c>
    </row>
  </sheetData>
  <mergeCells count="12">
    <mergeCell ref="B6:F6"/>
    <mergeCell ref="A1:F1"/>
    <mergeCell ref="A2:F2"/>
    <mergeCell ref="A3:F3"/>
    <mergeCell ref="A4:F4"/>
    <mergeCell ref="A5:F5"/>
    <mergeCell ref="A12:F12"/>
    <mergeCell ref="A13:F13"/>
    <mergeCell ref="A7:F7"/>
    <mergeCell ref="B8:F8"/>
    <mergeCell ref="A10:F10"/>
    <mergeCell ref="A11:F11"/>
  </mergeCells>
  <printOptions horizontalCentered="1"/>
  <pageMargins left="0.9055118110236221" right="0.51181102362204722" top="0.78740157480314965" bottom="0.39370078740157483" header="0.51181102362204722" footer="0.51181102362204722"/>
  <pageSetup paperSize="9" scale="54" firstPageNumber="17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selection activeCell="L15" sqref="L15"/>
    </sheetView>
  </sheetViews>
  <sheetFormatPr defaultRowHeight="12.75"/>
  <cols>
    <col min="1" max="1" width="29.7109375" style="413" customWidth="1"/>
    <col min="2" max="2" width="55.140625" style="413" customWidth="1"/>
    <col min="3" max="3" width="13.42578125" style="413" customWidth="1"/>
    <col min="4" max="4" width="12.85546875" style="413" customWidth="1"/>
    <col min="5" max="5" width="12.7109375" style="413" customWidth="1"/>
    <col min="6" max="16384" width="9.140625" style="413"/>
  </cols>
  <sheetData>
    <row r="1" spans="1:6" ht="15.75">
      <c r="A1" s="432" t="s">
        <v>434</v>
      </c>
      <c r="B1" s="432"/>
      <c r="C1" s="432"/>
      <c r="D1" s="432"/>
      <c r="E1" s="432"/>
      <c r="F1" s="432"/>
    </row>
    <row r="2" spans="1:6" ht="15.75">
      <c r="A2" s="430" t="s">
        <v>88</v>
      </c>
      <c r="B2" s="430"/>
      <c r="C2" s="430"/>
      <c r="D2" s="430"/>
      <c r="E2" s="430"/>
      <c r="F2" s="430"/>
    </row>
    <row r="3" spans="1:6" ht="15.75">
      <c r="A3" s="430" t="s">
        <v>45</v>
      </c>
      <c r="B3" s="430"/>
      <c r="C3" s="430"/>
      <c r="D3" s="430"/>
      <c r="E3" s="430"/>
      <c r="F3" s="430"/>
    </row>
    <row r="4" spans="1:6" ht="15.75">
      <c r="A4" s="430" t="s">
        <v>46</v>
      </c>
      <c r="B4" s="430"/>
      <c r="C4" s="430"/>
      <c r="D4" s="430"/>
      <c r="E4" s="430"/>
      <c r="F4" s="430"/>
    </row>
    <row r="5" spans="1:6" ht="15.75">
      <c r="A5" s="430" t="s">
        <v>47</v>
      </c>
      <c r="B5" s="430"/>
      <c r="C5" s="430"/>
      <c r="D5" s="430"/>
      <c r="E5" s="430"/>
      <c r="F5" s="430"/>
    </row>
    <row r="6" spans="1:6" ht="18" customHeight="1">
      <c r="A6" s="430" t="s">
        <v>48</v>
      </c>
      <c r="B6" s="430"/>
      <c r="C6" s="430"/>
      <c r="D6" s="430"/>
      <c r="E6" s="430"/>
      <c r="F6" s="430"/>
    </row>
    <row r="7" spans="1:6" ht="18" customHeight="1">
      <c r="A7" s="430" t="s">
        <v>89</v>
      </c>
      <c r="B7" s="430"/>
      <c r="C7" s="430"/>
      <c r="D7" s="430"/>
      <c r="E7" s="430"/>
      <c r="F7" s="430"/>
    </row>
    <row r="8" spans="1:6" ht="18" customHeight="1">
      <c r="A8" s="430" t="s">
        <v>441</v>
      </c>
      <c r="B8" s="430"/>
      <c r="C8" s="430"/>
      <c r="D8" s="430"/>
      <c r="E8" s="430"/>
      <c r="F8" s="430"/>
    </row>
    <row r="9" spans="1:6" ht="34.5" customHeight="1">
      <c r="A9" s="414"/>
      <c r="B9" s="415"/>
      <c r="C9" s="415"/>
      <c r="D9" s="415"/>
      <c r="E9" s="415"/>
    </row>
    <row r="10" spans="1:6" ht="15.75">
      <c r="A10" s="497"/>
      <c r="B10" s="497"/>
      <c r="C10" s="497"/>
      <c r="D10" s="497"/>
      <c r="E10" s="497"/>
    </row>
    <row r="11" spans="1:6" ht="50.25" customHeight="1">
      <c r="A11" s="497" t="s">
        <v>440</v>
      </c>
      <c r="B11" s="497"/>
      <c r="C11" s="497"/>
      <c r="D11" s="497"/>
      <c r="E11" s="497"/>
    </row>
    <row r="12" spans="1:6">
      <c r="A12" s="414"/>
      <c r="B12" s="414"/>
      <c r="C12" s="416"/>
      <c r="D12" s="414"/>
      <c r="E12" s="417"/>
    </row>
    <row r="13" spans="1:6" ht="68.25" customHeight="1">
      <c r="A13" s="419" t="s">
        <v>435</v>
      </c>
      <c r="B13" s="419" t="s">
        <v>378</v>
      </c>
      <c r="C13" s="420" t="s">
        <v>92</v>
      </c>
      <c r="D13" s="420" t="s">
        <v>93</v>
      </c>
      <c r="E13" s="421" t="s">
        <v>436</v>
      </c>
    </row>
    <row r="14" spans="1:6" ht="25.5">
      <c r="A14" s="422" t="s">
        <v>437</v>
      </c>
      <c r="B14" s="422" t="s">
        <v>442</v>
      </c>
      <c r="C14" s="423">
        <f>C15</f>
        <v>0</v>
      </c>
      <c r="D14" s="423">
        <f>D15</f>
        <v>0</v>
      </c>
      <c r="E14" s="424">
        <v>0</v>
      </c>
    </row>
    <row r="15" spans="1:6" ht="45.75" customHeight="1">
      <c r="A15" s="419" t="s">
        <v>443</v>
      </c>
      <c r="B15" s="419" t="s">
        <v>446</v>
      </c>
      <c r="C15" s="425">
        <v>0</v>
      </c>
      <c r="D15" s="426">
        <v>0</v>
      </c>
      <c r="E15" s="427">
        <v>0</v>
      </c>
    </row>
    <row r="16" spans="1:6" ht="32.25" customHeight="1">
      <c r="A16" s="422" t="s">
        <v>444</v>
      </c>
      <c r="B16" s="422" t="s">
        <v>445</v>
      </c>
      <c r="C16" s="423">
        <f>C17</f>
        <v>0</v>
      </c>
      <c r="D16" s="423">
        <f>D17</f>
        <v>0</v>
      </c>
      <c r="E16" s="424">
        <v>0</v>
      </c>
    </row>
    <row r="17" spans="1:5" ht="51">
      <c r="A17" s="419" t="s">
        <v>447</v>
      </c>
      <c r="B17" s="419" t="s">
        <v>448</v>
      </c>
      <c r="C17" s="425">
        <v>0</v>
      </c>
      <c r="D17" s="426">
        <v>0</v>
      </c>
      <c r="E17" s="427">
        <v>0</v>
      </c>
    </row>
    <row r="18" spans="1:5" ht="18.75" customHeight="1">
      <c r="A18" s="419" t="s">
        <v>449</v>
      </c>
      <c r="B18" s="419" t="s">
        <v>450</v>
      </c>
      <c r="C18" s="425">
        <v>2672.5</v>
      </c>
      <c r="D18" s="428">
        <v>917.4</v>
      </c>
      <c r="E18" s="427">
        <f>D18/C18</f>
        <v>0.3432740879326473</v>
      </c>
    </row>
    <row r="19" spans="1:5" ht="32.25" customHeight="1">
      <c r="A19" s="422" t="s">
        <v>438</v>
      </c>
      <c r="B19" s="422" t="s">
        <v>439</v>
      </c>
      <c r="C19" s="423">
        <f>C14+C16+C18</f>
        <v>2672.5</v>
      </c>
      <c r="D19" s="429">
        <f>D14+D16+D18</f>
        <v>917.4</v>
      </c>
      <c r="E19" s="424">
        <f>D19/C19</f>
        <v>0.3432740879326473</v>
      </c>
    </row>
    <row r="20" spans="1:5" ht="32.25" customHeight="1">
      <c r="C20" s="418"/>
      <c r="D20" s="418"/>
    </row>
    <row r="21" spans="1:5" ht="15.75" customHeight="1">
      <c r="C21" s="418"/>
      <c r="D21" s="418"/>
    </row>
    <row r="22" spans="1:5" ht="19.5" customHeight="1">
      <c r="C22" s="418"/>
      <c r="D22" s="418"/>
    </row>
    <row r="23" spans="1:5" ht="32.25" customHeight="1">
      <c r="C23" s="418"/>
      <c r="D23" s="418"/>
    </row>
    <row r="24" spans="1:5" ht="32.25" customHeight="1">
      <c r="C24" s="418"/>
    </row>
    <row r="25" spans="1:5" ht="32.25" customHeight="1"/>
    <row r="26" spans="1:5" ht="32.25" customHeight="1"/>
    <row r="27" spans="1:5" ht="32.25" customHeight="1"/>
    <row r="28" spans="1:5" ht="32.25" customHeight="1"/>
    <row r="29" spans="1:5" ht="32.25" customHeight="1"/>
    <row r="30" spans="1:5" ht="32.25" customHeight="1"/>
  </sheetData>
  <mergeCells count="10">
    <mergeCell ref="A7:F7"/>
    <mergeCell ref="A8:F8"/>
    <mergeCell ref="A10:E10"/>
    <mergeCell ref="A11:E11"/>
    <mergeCell ref="A1:F1"/>
    <mergeCell ref="A2:F2"/>
    <mergeCell ref="A3:F3"/>
    <mergeCell ref="A4:F4"/>
    <mergeCell ref="A5:F5"/>
    <mergeCell ref="A6:F6"/>
  </mergeCells>
  <pageMargins left="0.70866141732283472" right="0.31496062992125984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Доходы</vt:lpstr>
      <vt:lpstr>Ведомственная</vt:lpstr>
      <vt:lpstr>По разделам</vt:lpstr>
      <vt:lpstr>Источники</vt:lpstr>
      <vt:lpstr>Лист1</vt:lpstr>
      <vt:lpstr>Ведомственная!Заголовки_для_печати</vt:lpstr>
      <vt:lpstr>Ведомственная!Область_печати</vt:lpstr>
      <vt:lpstr>'По разделам'!Область_печати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Мельниченко1</dc:creator>
  <cp:lastModifiedBy>user</cp:lastModifiedBy>
  <cp:lastPrinted>2021-12-14T06:43:49Z</cp:lastPrinted>
  <dcterms:created xsi:type="dcterms:W3CDTF">2005-10-13T11:49:31Z</dcterms:created>
  <dcterms:modified xsi:type="dcterms:W3CDTF">2022-04-29T09:39:00Z</dcterms:modified>
</cp:coreProperties>
</file>