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3"/>
  </bookViews>
  <sheets>
    <sheet name="Доходы" sheetId="1" r:id="rId1"/>
    <sheet name="Ведомственная" sheetId="2" r:id="rId2"/>
    <sheet name="По разделам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<sst xmlns="http://schemas.openxmlformats.org/spreadsheetml/2006/main" count="1399" uniqueCount="426">
  <si>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</si>
  <si>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</si>
  <si>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</si>
  <si>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</si>
  <si>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</si>
  <si>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</si>
  <si>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</si>
  <si>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</si>
  <si>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</si>
  <si>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</si>
  <si>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</si>
  <si>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</si>
  <si>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</si>
  <si>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</si>
  <si>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</si>
  <si>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</si>
  <si>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</si>
  <si>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</si>
  <si>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</si>
  <si>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</si>
  <si>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</si>
  <si>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</si>
  <si>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</si>
  <si>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</si>
  <si>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</si>
  <si>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</si>
  <si>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</si>
  <si>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</si>
  <si>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</si>
  <si>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</si>
  <si>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</si>
  <si>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</si>
  <si>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</si>
  <si>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</si>
  <si>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</si>
  <si>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</si>
  <si>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</si>
  <si>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</si>
  <si>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</si>
  <si>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</si>
  <si>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</si>
  <si>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</si>
  <si>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</si>
  <si>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</si>
  <si>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</si>
  <si>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</si>
  <si>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</si>
  <si>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</si>
  <si>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</si>
  <si>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</si>
  <si>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</si>
  <si>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</si>
  <si>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</si>
  <si>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</si>
  <si>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</si>
  <si>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</si>
  <si>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</si>
  <si>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</si>
  <si>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</si>
  <si>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</si>
  <si>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</si>
  <si>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</si>
  <si>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</si>
  <si>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</si>
  <si>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</si>
  <si>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</si>
  <si>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</si>
  <si>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</si>
  <si>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</si>
  <si>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</si>
  <si>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</si>
  <si>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</si>
  <si>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</si>
  <si>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</si>
  <si>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</si>
  <si>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</si>
  <si>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</si>
  <si>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</si>
  <si>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Дотации бюджетам бюджетной системы Российской Федерации</t>
  </si>
  <si>
    <t>Субвенции бюджетам бюджетной системы РФ</t>
  </si>
  <si>
    <t>1 14 01000 00 0000 410</t>
  </si>
  <si>
    <t>Доходы от продажи квартир</t>
  </si>
  <si>
    <t>1 16 07000 00 0000 140</t>
  </si>
  <si>
    <t xml:space="preserve"> на поддержку мер по обеспечению сбалансированности бюджетов поселений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</si>
  <si>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</si>
  <si>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</si>
  <si>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на цели поощрения муниципальных управленческих команд за достижение показателей деятельности оргнанов исполнительной власти субъктов РФ</t>
  </si>
  <si>
    <t>Прочие межбюджетные трансферты, передаваемые бюджетам городских поселений, в том числе:</t>
  </si>
  <si>
    <t>Приложение 1</t>
  </si>
  <si>
    <t>к решению cовета депутатов</t>
  </si>
  <si>
    <t>четвертого созыва</t>
  </si>
  <si>
    <t>Показатели исполнения доходов бюджета муниципального образования Назиевское городское поселение Кировского муниципального района Ленинградской области по кодам классификации доходов бюджетов за 2022 год</t>
  </si>
  <si>
    <t xml:space="preserve"> %                          исполнения</t>
  </si>
  <si>
    <t>Утверждено решением СД от 16.12.2021 № 43 на 2022 год (тыс. руб.)</t>
  </si>
  <si>
    <t>Исполнено за 2022 год (тыс. руб.)</t>
  </si>
  <si>
    <t>Назиевское городское поселение</t>
  </si>
  <si>
    <t>№ п/п</t>
  </si>
  <si>
    <t>Наименование</t>
  </si>
  <si>
    <t>Г</t>
  </si>
  <si>
    <t>Рз</t>
  </si>
  <si>
    <t>ПР</t>
  </si>
  <si>
    <t>ЦСР</t>
  </si>
  <si>
    <t>ВР</t>
  </si>
  <si>
    <t>% исполнения утвержденного плана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</si>
  <si>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</si>
  <si>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</si>
  <si>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</si>
  <si>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</si>
  <si>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</si>
  <si>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</si>
  <si>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</si>
  <si>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</si>
  <si>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</si>
  <si>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</si>
  <si>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003</t>
  </si>
  <si>
    <t/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</si>
  <si>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</si>
  <si>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</si>
  <si>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</si>
  <si>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</si>
  <si>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</si>
  <si>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67 0 00 00000</t>
  </si>
  <si>
    <t>Обеспечение деятельности аппаратов органов местного самоуправления</t>
  </si>
  <si>
    <t>67 4 09 00000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</si>
  <si>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</si>
  <si>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</si>
  <si>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</si>
  <si>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</si>
  <si>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</si>
  <si>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</si>
  <si>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67 4 09 55490</t>
  </si>
  <si>
    <t>Обеспечение выполнения органами местного самоуправления отдельных государственных полномочий Ленинградской области</t>
  </si>
  <si>
    <t>67 9 09 00000</t>
  </si>
  <si>
    <t>67 9 09 71340</t>
  </si>
  <si>
    <t>Непрограммные расходы органов местного самоуправления</t>
  </si>
  <si>
    <t>98 0 00 0 0000</t>
  </si>
  <si>
    <t>Непрограммные расходы</t>
  </si>
  <si>
    <t>98 9 09 00000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</si>
  <si>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</si>
  <si>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</si>
  <si>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</si>
  <si>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</si>
  <si>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</si>
  <si>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</si>
  <si>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 бюджета </t>
  </si>
  <si>
    <t>98 9 09 96010</t>
  </si>
  <si>
    <t>Резервные фонды</t>
  </si>
  <si>
    <t>11</t>
  </si>
  <si>
    <t>98 0 00 00000</t>
  </si>
  <si>
    <t xml:space="preserve">Резервный фонд администрации муниципального образования </t>
  </si>
  <si>
    <t>98 9 09 10050</t>
  </si>
  <si>
    <t>Другие общегосударственные вопросы</t>
  </si>
  <si>
    <t>13</t>
  </si>
  <si>
    <t xml:space="preserve">Премирование по постановлению администрации в связи с юбилеем и вне системы оплаты труда </t>
  </si>
  <si>
    <t>98 9 09 10030</t>
  </si>
  <si>
    <t>Социальное обеспечение и иные выплаты населению</t>
  </si>
  <si>
    <t>300</t>
  </si>
  <si>
    <t xml:space="preserve">Расчеты за услуги по начислению и сбору платы за найм </t>
  </si>
  <si>
    <t>98 9 09 10100</t>
  </si>
  <si>
    <t>Публикация иной официальной информации в СМИ и информирование жителей о развитии муниципального образования</t>
  </si>
  <si>
    <t>98 9 09 10220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</si>
  <si>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</si>
  <si>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</si>
  <si>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Расходы на приобретение товаров, работ, услуг в целях обеспечения публикации муниципальных правовых актов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</si>
  <si>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</si>
  <si>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</si>
  <si>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</si>
  <si>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</si>
  <si>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</si>
  <si>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</si>
  <si>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</si>
  <si>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</si>
  <si>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98 9 09 51180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</si>
  <si>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</si>
  <si>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</si>
  <si>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</si>
  <si>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0 00 00000</t>
  </si>
  <si>
    <t>Организация и осуществление мероприятий по содержанию пожарных водоемов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</si>
  <si>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</si>
  <si>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</si>
  <si>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</si>
  <si>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Национальная экономика</t>
  </si>
  <si>
    <t>Дорожное хозяйство (дорожные фонды)</t>
  </si>
  <si>
    <t>09</t>
  </si>
  <si>
    <t>22 0 00 00000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</si>
  <si>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</si>
  <si>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</si>
  <si>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23 0 00 00000</t>
  </si>
  <si>
    <t>Приобретение сыпучих материалов для проведения ремонтных работ местного значения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</si>
  <si>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</si>
  <si>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</si>
  <si>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</si>
  <si>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2H 0 00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</si>
  <si>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</si>
  <si>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Содержание автомобильных дорог местного значения и искусственных сооружений на них </t>
  </si>
  <si>
    <t>98 9 09 14190</t>
  </si>
  <si>
    <t>Осуществление полномочий Кировского района на мероприятия по содержанию автомобильных дорог</t>
  </si>
  <si>
    <t>98 9 09 95010</t>
  </si>
  <si>
    <t>Связь и информатика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</si>
  <si>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</si>
  <si>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</si>
  <si>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Другие вопросы в области национальной экономики</t>
  </si>
  <si>
    <t>12</t>
  </si>
  <si>
    <t>24 0 00 00000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</si>
  <si>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</si>
  <si>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</si>
  <si>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Непрограммные расходы </t>
  </si>
  <si>
    <t xml:space="preserve">Мероприятия по землеустройству и землепользованию </t>
  </si>
  <si>
    <t>98 9 09 10350</t>
  </si>
  <si>
    <t>Жилищно-коммунальное хозяйство</t>
  </si>
  <si>
    <t>05</t>
  </si>
  <si>
    <t>Жилищное хозяйство</t>
  </si>
  <si>
    <t>98 9 09 15000</t>
  </si>
  <si>
    <t>Капитальный ремонт (ремонт) муниципального жилищного фонда</t>
  </si>
  <si>
    <t>98 9 09 15010</t>
  </si>
  <si>
    <t>Коммунальное хозяйство</t>
  </si>
  <si>
    <t xml:space="preserve">Мероприятия в области коммунального хозяйства </t>
  </si>
  <si>
    <t>98 9 09 15500</t>
  </si>
  <si>
    <t>Благоустройство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</si>
  <si>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</si>
  <si>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</si>
  <si>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</si>
  <si>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</si>
  <si>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</si>
  <si>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</si>
  <si>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</si>
  <si>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</si>
  <si>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>Организация сбора и вывоза бытовых отходов и мусора</t>
  </si>
  <si>
    <t>98 9 09 15360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</si>
  <si>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</si>
  <si>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</si>
  <si>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</si>
  <si>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</si>
  <si>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</si>
  <si>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</si>
  <si>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 xml:space="preserve">Культура и кинематография </t>
  </si>
  <si>
    <t>08</t>
  </si>
  <si>
    <t>Культура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</si>
  <si>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</si>
  <si>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</si>
  <si>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</si>
  <si>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</si>
  <si>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</si>
  <si>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</si>
  <si>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</si>
  <si>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</si>
  <si>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</si>
  <si>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98 9 09 03080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</si>
  <si>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</si>
  <si>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</si>
  <si>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</si>
  <si>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</si>
  <si>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</si>
  <si>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</si>
  <si>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</si>
  <si>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</si>
  <si>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2</t>
  </si>
  <si>
    <t>совет депутатов  Назиевского городского поселения Кировского муниципального района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</si>
  <si>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</si>
  <si>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</si>
  <si>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</si>
  <si>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67 3 09 00000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</si>
  <si>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</si>
  <si>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98 9 09 96090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</si>
  <si>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</si>
  <si>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</si>
  <si>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ИТОГО:</t>
  </si>
  <si>
    <t>Исполнение функций органов местного самоуправления</t>
  </si>
  <si>
    <t>67 4 09 00150</t>
  </si>
  <si>
    <t>Грант за достижение показателей деятельности органов исполнительной власти субъектов Российской Федерации</t>
  </si>
  <si>
    <t>Сфера административных правоотношений</t>
  </si>
  <si>
    <t>Комплексы процессных мероприятий</t>
  </si>
  <si>
    <t>2F 4 00 00000</t>
  </si>
  <si>
    <t>Комлекс процессных мероприятий "Обеспечение пожарной безопасности"</t>
  </si>
  <si>
    <t>2F 4 01 00000</t>
  </si>
  <si>
    <t>2F 4 01 13680</t>
  </si>
  <si>
    <t>Организация и осуществление мероприятий по ЧС (по созданию, содержанию и организации деятельности аварийно-спасательных служб)</t>
  </si>
  <si>
    <t>2F 4 01 14020</t>
  </si>
  <si>
    <t>Комплекс процессных мероприятий "Защита населения от чрезвычайных ситуаций"</t>
  </si>
  <si>
    <t>2F 4 02 00000</t>
  </si>
  <si>
    <t>Создание, хранение и использование резервов материальных ресурсов для ликвидации чрезвычайных ситуаций</t>
  </si>
  <si>
    <t>2F 4 02 13710</t>
  </si>
  <si>
    <t>86 4 00 00000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</si>
  <si>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</si>
  <si>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86 4 01 00000</t>
  </si>
  <si>
    <t>Организация и осуществление мероприятий направленных на информирование населения</t>
  </si>
  <si>
    <t>86 4 01 13580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</si>
  <si>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</si>
  <si>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22 4 00 00000</t>
  </si>
  <si>
    <t>Комплекс процессных мероприятий "Поддержка проектов инициатив граждан"</t>
  </si>
  <si>
    <t>22 4 01 00000</t>
  </si>
  <si>
    <t>22 4 01 S4770</t>
  </si>
  <si>
    <t>Комплекс процессных мероприятий</t>
  </si>
  <si>
    <t>23 4 00 00000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</si>
  <si>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</si>
  <si>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23 4 01 00000</t>
  </si>
  <si>
    <t>23 4 01 14310</t>
  </si>
  <si>
    <t>23 4 01 14830</t>
  </si>
  <si>
    <t>Мероприятия, направленные на достижение целей проектов</t>
  </si>
  <si>
    <t>23 8 00 00000</t>
  </si>
  <si>
    <t>Мероприятия, направленные на достижение цели федерального проекта "Дорожная сеть"</t>
  </si>
  <si>
    <t>23 8 01 00000</t>
  </si>
  <si>
    <t>23 8 01 S4200</t>
  </si>
  <si>
    <t>2H 4 00 00000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</si>
  <si>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</si>
  <si>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</si>
  <si>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2H 4 01 S4660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</si>
  <si>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</si>
  <si>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>24 4 00 00000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</si>
  <si>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</si>
  <si>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24 4 01 00000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</si>
  <si>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</si>
  <si>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24 4 01 06480</t>
  </si>
  <si>
    <t>Мероприятия в области жилищного хозяйства</t>
  </si>
  <si>
    <t>Взнос на капитальный ремонт общего имущества в многоквартирном доме на территории муниципального образования</t>
  </si>
  <si>
    <t>98 9 09 15460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</si>
  <si>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Назиевское городское поселение Кировского муниципального района Ленинградской области"</t>
  </si>
  <si>
    <t>5D 0 00 00000</t>
  </si>
  <si>
    <t>5D 4 00 00000</t>
  </si>
  <si>
    <t>Комплекс процессных мероприятий "Поддержание устойчивой работы объектов коммунальной и инженерной инфраструктуры"</t>
  </si>
  <si>
    <t>5D 4 01 00000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</si>
  <si>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</si>
  <si>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5D 4 01 S0160</t>
  </si>
  <si>
    <t>2Л 4 00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</si>
  <si>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</si>
  <si>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2Л 4 01 00000</t>
  </si>
  <si>
    <t>Компенсация части затрат при приобретении в лизинг (сублизинг) коммунальной спецтехники и оборудования</t>
  </si>
  <si>
    <t>2Л 4 01 S0550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</si>
  <si>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</si>
  <si>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73 0 00 00000</t>
  </si>
  <si>
    <t>73 4 00 00000</t>
  </si>
  <si>
    <t>Комплекс процесных мероприятий "Мероприятия по благоустройству детских игровых и спортивных площадок"</t>
  </si>
  <si>
    <t>73 4 01 00000</t>
  </si>
  <si>
    <t>73 4 01 S4840</t>
  </si>
  <si>
    <t>Комплекс процесных мероприятий "Мероприятия по благоустройству дворовых территорий"</t>
  </si>
  <si>
    <t>73 4 02 00000</t>
  </si>
  <si>
    <t>73 4 02 S4840</t>
  </si>
  <si>
    <t>Обеспечение деятельности (услуги, работы) муниципальных учреждений</t>
  </si>
  <si>
    <t>98 9 09 00160</t>
  </si>
  <si>
    <t>2G 4 00 00000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</si>
  <si>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</si>
  <si>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2G 4 01 00000</t>
  </si>
  <si>
    <t>2G 4 01 18130</t>
  </si>
  <si>
    <t xml:space="preserve">Комплекс процессных мероприятий </t>
  </si>
  <si>
    <t>7Н 4 00 00000</t>
  </si>
  <si>
    <t>Комплекс процессных мероприятий "Создание условий для культуры"</t>
  </si>
  <si>
    <t>7Н 4 01 00000</t>
  </si>
  <si>
    <t>7Н 4 01 00160</t>
  </si>
  <si>
    <t>7Н 4 01 S0360</t>
  </si>
  <si>
    <t>7Н 4 01 S4840</t>
  </si>
  <si>
    <t>7Н 8 00 00000</t>
  </si>
  <si>
    <t>Мероприятия, направленные на достижение целей федерального проекта "Культурная среда"</t>
  </si>
  <si>
    <t>7Н 8 01 00000</t>
  </si>
  <si>
    <t>7Н 8 01 S0350</t>
  </si>
  <si>
    <t>Комплекс процессных мероприятий "Мероприятия организационного характера"</t>
  </si>
  <si>
    <t>7Н 4 02 00000</t>
  </si>
  <si>
    <t>Организация и проведение мероприятий в сфере культуры</t>
  </si>
  <si>
    <t>7Н 4 02 12520</t>
  </si>
  <si>
    <t>Комплекс процессных мероприятий "Развитие физической культуры и спорта"</t>
  </si>
  <si>
    <t>7Н 4 03 00000</t>
  </si>
  <si>
    <t>Организация и проведение мероприятий , направленных на развитие физической культуры и массового спорта</t>
  </si>
  <si>
    <t>7Н 4 03 12530</t>
  </si>
  <si>
    <t>67 3 09 00150</t>
  </si>
  <si>
    <t>Приложение 2</t>
  </si>
  <si>
    <t>Приложение 3</t>
  </si>
  <si>
    <t>Наименование раздела и подраздела</t>
  </si>
  <si>
    <t>Код раздела</t>
  </si>
  <si>
    <t>Код подраздела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</si>
  <si>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</si>
  <si>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</si>
  <si>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</si>
  <si>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</si>
  <si>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</si>
  <si>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</si>
  <si>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</si>
  <si>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</si>
  <si>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</si>
  <si>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</si>
  <si>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</si>
  <si>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</si>
  <si>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</si>
  <si>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</si>
  <si>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</si>
  <si>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</si>
  <si>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</si>
  <si>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</si>
  <si>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</si>
  <si>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</si>
  <si>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</si>
  <si>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</si>
  <si>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</si>
  <si>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</si>
  <si>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</si>
  <si>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</si>
  <si>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</si>
  <si>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</si>
  <si>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</si>
  <si>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</si>
  <si>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1000</t>
  </si>
  <si>
    <t>1001</t>
  </si>
  <si>
    <t>1100</t>
  </si>
  <si>
    <t>Массовый  спорт</t>
  </si>
  <si>
    <t>1102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</si>
  <si>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</si>
  <si>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</si>
  <si>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</si>
  <si>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</si>
  <si>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Назиевского городского поселения                                                                                                по разделам и подразделам классификации расходов  бюджетов на 2022 год </t>
  </si>
  <si>
    <t>Приложение 4</t>
  </si>
  <si>
    <t>Код</t>
  </si>
  <si>
    <t>% исполнения</t>
  </si>
  <si>
    <t>000 01 02 00 00 00 0000 000</t>
  </si>
  <si>
    <t>Кредиты кредитных организаций в валюте Российской Федерации</t>
  </si>
  <si>
    <t>000 01 02 00 00 13 0000 000</t>
  </si>
  <si>
    <t xml:space="preserve">Кредиты кредитных организаций в валюте Российской Федерации, полученные бюджетами  городских поселений 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</si>
  <si>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</si>
  <si>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</si>
  <si>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000 01 03 01 00 13 0011 000</t>
  </si>
  <si>
    <t>Бюджетные кредиты от бюджета муниципального района Ленинградской области в валюте Российской Федерации для покрытия временных кассовых разрывов, возникающих при исполнении бюджетов городских поселений</t>
  </si>
  <si>
    <t>000 01 05 02 01 13 0000 000</t>
  </si>
  <si>
    <t>Изменение остатков средств на счетах по учету средств бюджета городского поселения</t>
  </si>
  <si>
    <t>000 01 00 00 00 00 0000 000</t>
  </si>
  <si>
    <t>Всего источников внутреннего финансирования дефицита бюджета</t>
  </si>
  <si>
    <t>Источники финансирования дефицита бюджета муниципального образования Назиевское городское поселение Кировского муниципального района Ленинградской области за 2022 год</t>
  </si>
  <si>
    <t>Показатели исполнения расходов бюджета муниципального образования Назиевское городское поселение Кировского                                                                                                                                                                      муниципального района Ленинградской области за 2022 год по ведомственной структуре расходов бюджета</t>
  </si>
  <si>
    <t>от "03" ноября 2023 г. № 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</si>
</sst>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\ _р_._-;\-* #,##0.00\ _р_._-;_-* &quot;-&quot;??\ _р_._-;_-@_-"/>
    <numFmt numFmtId="182" formatCode="0.0%"/>
    <numFmt numFmtId="183" formatCode="#,##0.00&quot;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MS Sans Serif"/>
      <family val="2"/>
    </font>
    <font>
      <sz val="16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medium"/>
      <right/>
      <top/>
      <bottom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/>
      <bottom/>
    </border>
    <border>
      <left style="hair"/>
      <right>
        <color indexed="63"/>
      </right>
      <top/>
      <bottom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175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/>
    </xf>
    <xf numFmtId="49" fontId="11" fillId="0" borderId="0" xfId="5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9" fontId="2" fillId="0" borderId="18" xfId="54" applyNumberFormat="1" applyFont="1" applyFill="1" applyBorder="1" applyAlignment="1" applyProtection="1">
      <alignment vertical="center" wrapText="1"/>
      <protection/>
    </xf>
    <xf numFmtId="49" fontId="2" fillId="0" borderId="0" xfId="54" applyNumberFormat="1" applyFont="1" applyFill="1" applyBorder="1" applyAlignment="1" applyProtection="1">
      <alignment vertical="center" wrapText="1"/>
      <protection/>
    </xf>
    <xf numFmtId="175" fontId="2" fillId="0" borderId="10" xfId="0" applyNumberFormat="1" applyFont="1" applyFill="1" applyBorder="1" applyAlignment="1">
      <alignment horizontal="right"/>
    </xf>
    <xf numFmtId="175" fontId="2" fillId="0" borderId="19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wrapText="1"/>
    </xf>
    <xf numFmtId="175" fontId="2" fillId="0" borderId="2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33" borderId="24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wrapText="1"/>
    </xf>
    <xf numFmtId="49" fontId="2" fillId="33" borderId="25" xfId="0" applyNumberFormat="1" applyFont="1" applyFill="1" applyBorder="1" applyAlignment="1" quotePrefix="1">
      <alignment horizontal="center"/>
    </xf>
    <xf numFmtId="49" fontId="2" fillId="33" borderId="26" xfId="0" applyNumberFormat="1" applyFont="1" applyFill="1" applyBorder="1" applyAlignment="1">
      <alignment horizontal="center"/>
    </xf>
    <xf numFmtId="175" fontId="2" fillId="0" borderId="25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wrapText="1"/>
    </xf>
    <xf numFmtId="49" fontId="2" fillId="33" borderId="27" xfId="0" applyNumberFormat="1" applyFont="1" applyFill="1" applyBorder="1" applyAlignment="1" quotePrefix="1">
      <alignment horizontal="center"/>
    </xf>
    <xf numFmtId="49" fontId="4" fillId="33" borderId="28" xfId="0" applyNumberFormat="1" applyFont="1" applyFill="1" applyBorder="1" applyAlignment="1">
      <alignment horizontal="center"/>
    </xf>
    <xf numFmtId="175" fontId="4" fillId="0" borderId="27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175" fontId="4" fillId="33" borderId="27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175" fontId="4" fillId="33" borderId="2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vertical="top" wrapText="1"/>
    </xf>
    <xf numFmtId="49" fontId="2" fillId="33" borderId="27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/>
    </xf>
    <xf numFmtId="175" fontId="4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center"/>
    </xf>
    <xf numFmtId="175" fontId="4" fillId="33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5" fontId="2" fillId="33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 vertical="center" wrapText="1"/>
    </xf>
    <xf numFmtId="174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2" fontId="2" fillId="0" borderId="25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33" borderId="27" xfId="0" applyNumberFormat="1" applyFont="1" applyFill="1" applyBorder="1" applyAlignment="1">
      <alignment horizontal="center"/>
    </xf>
    <xf numFmtId="182" fontId="4" fillId="33" borderId="29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2" fontId="4" fillId="33" borderId="12" xfId="0" applyNumberFormat="1" applyFont="1" applyFill="1" applyBorder="1" applyAlignment="1">
      <alignment horizontal="center"/>
    </xf>
    <xf numFmtId="182" fontId="4" fillId="33" borderId="31" xfId="0" applyNumberFormat="1" applyFont="1" applyFill="1" applyBorder="1" applyAlignment="1">
      <alignment horizontal="center"/>
    </xf>
    <xf numFmtId="182" fontId="4" fillId="33" borderId="11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2" fillId="33" borderId="20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182" fontId="2" fillId="0" borderId="10" xfId="0" applyNumberFormat="1" applyFont="1" applyFill="1" applyBorder="1" applyAlignment="1">
      <alignment horizontal="right"/>
    </xf>
    <xf numFmtId="182" fontId="2" fillId="0" borderId="34" xfId="0" applyNumberFormat="1" applyFont="1" applyFill="1" applyBorder="1" applyAlignment="1">
      <alignment horizontal="right"/>
    </xf>
    <xf numFmtId="182" fontId="2" fillId="0" borderId="35" xfId="0" applyNumberFormat="1" applyFont="1" applyFill="1" applyBorder="1" applyAlignment="1">
      <alignment horizontal="right"/>
    </xf>
    <xf numFmtId="182" fontId="2" fillId="0" borderId="21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75" fontId="2" fillId="33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75" fontId="4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/>
    </xf>
    <xf numFmtId="175" fontId="58" fillId="0" borderId="10" xfId="0" applyNumberFormat="1" applyFont="1" applyFill="1" applyBorder="1" applyAlignment="1">
      <alignment horizontal="right"/>
    </xf>
    <xf numFmtId="49" fontId="59" fillId="0" borderId="11" xfId="0" applyNumberFormat="1" applyFont="1" applyFill="1" applyBorder="1" applyAlignment="1">
      <alignment horizontal="left" wrapText="1"/>
    </xf>
    <xf numFmtId="49" fontId="59" fillId="0" borderId="11" xfId="0" applyNumberFormat="1" applyFont="1" applyFill="1" applyBorder="1" applyAlignment="1">
      <alignment horizontal="center"/>
    </xf>
    <xf numFmtId="175" fontId="59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5" fontId="4" fillId="0" borderId="11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/>
    </xf>
    <xf numFmtId="175" fontId="2" fillId="0" borderId="34" xfId="0" applyNumberFormat="1" applyFont="1" applyFill="1" applyBorder="1" applyAlignment="1">
      <alignment horizontal="right"/>
    </xf>
    <xf numFmtId="175" fontId="2" fillId="33" borderId="34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175" fontId="2" fillId="0" borderId="36" xfId="0" applyNumberFormat="1" applyFont="1" applyFill="1" applyBorder="1" applyAlignment="1">
      <alignment horizontal="right"/>
    </xf>
    <xf numFmtId="175" fontId="2" fillId="33" borderId="36" xfId="0" applyNumberFormat="1" applyFont="1" applyFill="1" applyBorder="1" applyAlignment="1">
      <alignment horizontal="right"/>
    </xf>
    <xf numFmtId="49" fontId="4" fillId="0" borderId="37" xfId="54" applyNumberFormat="1" applyFont="1" applyFill="1" applyBorder="1" applyAlignment="1" applyProtection="1">
      <alignment horizontal="center" vertical="center" wrapText="1"/>
      <protection/>
    </xf>
    <xf numFmtId="49" fontId="4" fillId="0" borderId="38" xfId="54" applyNumberFormat="1" applyFont="1" applyFill="1" applyBorder="1" applyAlignment="1" applyProtection="1">
      <alignment horizontal="center" vertical="center" wrapText="1"/>
      <protection/>
    </xf>
    <xf numFmtId="49" fontId="4" fillId="0" borderId="39" xfId="54" applyNumberFormat="1" applyFont="1" applyFill="1" applyBorder="1" applyAlignment="1" applyProtection="1">
      <alignment horizontal="center" vertical="center" wrapText="1"/>
      <protection/>
    </xf>
    <xf numFmtId="4" fontId="4" fillId="0" borderId="39" xfId="54" applyNumberFormat="1" applyFont="1" applyFill="1" applyBorder="1" applyAlignment="1" applyProtection="1">
      <alignment horizontal="center" vertical="center" wrapText="1"/>
      <protection/>
    </xf>
    <xf numFmtId="182" fontId="4" fillId="0" borderId="40" xfId="54" applyNumberFormat="1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182" fontId="60" fillId="0" borderId="44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32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49" fontId="13" fillId="0" borderId="0" xfId="5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58" fillId="0" borderId="22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4" fillId="0" borderId="18" xfId="54" applyNumberFormat="1" applyFont="1" applyFill="1" applyBorder="1" applyAlignment="1" applyProtection="1">
      <alignment horizontal="center" vertical="center" wrapText="1"/>
      <protection/>
    </xf>
    <xf numFmtId="49" fontId="4" fillId="0" borderId="0" xfId="54" applyNumberFormat="1" applyFont="1" applyFill="1" applyBorder="1" applyAlignment="1" applyProtection="1">
      <alignment horizontal="center" vertical="center" wrapText="1"/>
      <protection/>
    </xf>
    <xf numFmtId="49" fontId="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49" xfId="54" applyNumberFormat="1" applyFont="1" applyFill="1" applyBorder="1" applyAlignment="1" applyProtection="1">
      <alignment horizontal="center" vertical="center" wrapText="1"/>
      <protection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9" fontId="4" fillId="0" borderId="0" xfId="54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SheetLayoutView="100" zoomScalePageLayoutView="0" workbookViewId="0" topLeftCell="A1">
      <selection activeCell="A13" sqref="A13:G59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5" width="15.75390625" style="1" customWidth="1"/>
    <col min="6" max="7" width="14.00390625" style="1" customWidth="1"/>
    <col min="8" max="16384" width="9.125" style="1" customWidth="1"/>
  </cols>
  <sheetData>
    <row r="1" spans="1:7" ht="15.75">
      <c r="A1" s="200" t="s">
        <v>88</v>
      </c>
      <c r="B1" s="200"/>
      <c r="C1" s="200"/>
      <c r="D1" s="200"/>
      <c r="E1" s="200"/>
      <c r="F1" s="200"/>
      <c r="G1" s="200"/>
    </row>
    <row r="2" spans="1:7" ht="15.75">
      <c r="A2" s="201" t="s">
        <v>89</v>
      </c>
      <c r="B2" s="201"/>
      <c r="C2" s="201"/>
      <c r="D2" s="201"/>
      <c r="E2" s="201"/>
      <c r="F2" s="201"/>
      <c r="G2" s="201"/>
    </row>
    <row r="3" spans="1:7" ht="15.75">
      <c r="A3" s="201" t="s">
        <v>45</v>
      </c>
      <c r="B3" s="201"/>
      <c r="C3" s="201"/>
      <c r="D3" s="201"/>
      <c r="E3" s="201"/>
      <c r="F3" s="201"/>
      <c r="G3" s="201"/>
    </row>
    <row r="4" spans="1:7" ht="15.75">
      <c r="A4" s="201" t="s">
        <v>46</v>
      </c>
      <c r="B4" s="201"/>
      <c r="C4" s="201"/>
      <c r="D4" s="201"/>
      <c r="E4" s="201"/>
      <c r="F4" s="201"/>
      <c r="G4" s="201"/>
    </row>
    <row r="5" spans="1:7" ht="15.75">
      <c r="A5" s="201" t="s">
        <v>47</v>
      </c>
      <c r="B5" s="201"/>
      <c r="C5" s="201"/>
      <c r="D5" s="201"/>
      <c r="E5" s="201"/>
      <c r="F5" s="201"/>
      <c r="G5" s="201"/>
    </row>
    <row r="6" spans="1:7" ht="15.75">
      <c r="A6" s="201" t="s">
        <v>48</v>
      </c>
      <c r="B6" s="201"/>
      <c r="C6" s="201"/>
      <c r="D6" s="201"/>
      <c r="E6" s="201"/>
      <c r="F6" s="201"/>
      <c r="G6" s="201"/>
    </row>
    <row r="7" spans="1:7" ht="15.75">
      <c r="A7" s="201" t="s">
        <v>90</v>
      </c>
      <c r="B7" s="201"/>
      <c r="C7" s="201"/>
      <c r="D7" s="201"/>
      <c r="E7" s="201"/>
      <c r="F7" s="201"/>
      <c r="G7" s="201"/>
    </row>
    <row r="8" spans="1:7" ht="15.75">
      <c r="A8" s="201" t="s">
        <v>425</v>
      </c>
      <c r="B8" s="201"/>
      <c r="C8" s="201"/>
      <c r="D8" s="201"/>
      <c r="E8" s="201"/>
      <c r="F8" s="201"/>
      <c r="G8" s="201"/>
    </row>
    <row r="9" spans="4:5" ht="13.5" customHeight="1">
      <c r="D9" s="202"/>
      <c r="E9" s="202"/>
    </row>
    <row r="10" spans="1:7" ht="13.5" customHeight="1">
      <c r="A10" s="203" t="s">
        <v>91</v>
      </c>
      <c r="B10" s="203"/>
      <c r="C10" s="203"/>
      <c r="D10" s="203"/>
      <c r="E10" s="203"/>
      <c r="F10" s="203"/>
      <c r="G10" s="203"/>
    </row>
    <row r="11" spans="1:7" ht="63" customHeight="1">
      <c r="A11" s="203"/>
      <c r="B11" s="203"/>
      <c r="C11" s="203"/>
      <c r="D11" s="203"/>
      <c r="E11" s="203"/>
      <c r="F11" s="203"/>
      <c r="G11" s="203"/>
    </row>
    <row r="12" spans="2:5" ht="15.75" customHeight="1" thickBot="1">
      <c r="B12" s="2"/>
      <c r="C12" s="2"/>
      <c r="D12" s="2"/>
      <c r="E12" s="3" t="s">
        <v>19</v>
      </c>
    </row>
    <row r="13" spans="1:7" ht="76.5" customHeight="1" thickTop="1">
      <c r="A13" s="40" t="s">
        <v>4</v>
      </c>
      <c r="B13" s="204" t="s">
        <v>15</v>
      </c>
      <c r="C13" s="205"/>
      <c r="D13" s="206"/>
      <c r="E13" s="41" t="s">
        <v>93</v>
      </c>
      <c r="F13" s="42" t="s">
        <v>94</v>
      </c>
      <c r="G13" s="43" t="s">
        <v>92</v>
      </c>
    </row>
    <row r="14" spans="1:7" ht="15.75">
      <c r="A14" s="18"/>
      <c r="B14" s="207" t="s">
        <v>3</v>
      </c>
      <c r="C14" s="208"/>
      <c r="D14" s="209"/>
      <c r="E14" s="11">
        <f>E15+E37</f>
        <v>111536.9</v>
      </c>
      <c r="F14" s="11">
        <f>F15+F37</f>
        <v>110250.69999999998</v>
      </c>
      <c r="G14" s="44">
        <f>F14/E14</f>
        <v>0.9884683902816017</v>
      </c>
    </row>
    <row r="15" spans="1:7" ht="15.75">
      <c r="A15" s="6" t="s">
        <v>5</v>
      </c>
      <c r="B15" s="210" t="s">
        <v>21</v>
      </c>
      <c r="C15" s="211"/>
      <c r="D15" s="212"/>
      <c r="E15" s="7">
        <f>E16+E20+E25+E32+E23+E30+E18+E35</f>
        <v>38165.6</v>
      </c>
      <c r="F15" s="7">
        <f>F16+F20+F25+F32+F23+F30+F18+F35</f>
        <v>36879.4</v>
      </c>
      <c r="G15" s="44">
        <f aca="true" t="shared" si="0" ref="G15:G59">F15/E15</f>
        <v>0.9662994948330434</v>
      </c>
    </row>
    <row r="16" spans="1:7" ht="15.75">
      <c r="A16" s="8" t="s">
        <v>6</v>
      </c>
      <c r="B16" s="213" t="s">
        <v>7</v>
      </c>
      <c r="C16" s="214"/>
      <c r="D16" s="215"/>
      <c r="E16" s="9">
        <f>E17</f>
        <v>7654</v>
      </c>
      <c r="F16" s="9">
        <f>F17</f>
        <v>8401.2</v>
      </c>
      <c r="G16" s="44">
        <f t="shared" si="0"/>
        <v>1.097622158348576</v>
      </c>
    </row>
    <row r="17" spans="1:7" ht="15.75">
      <c r="A17" s="17" t="s">
        <v>8</v>
      </c>
      <c r="B17" s="216" t="s">
        <v>0</v>
      </c>
      <c r="C17" s="217"/>
      <c r="D17" s="218"/>
      <c r="E17" s="35">
        <v>7654</v>
      </c>
      <c r="F17" s="33">
        <v>8401.2</v>
      </c>
      <c r="G17" s="44">
        <f t="shared" si="0"/>
        <v>1.097622158348576</v>
      </c>
    </row>
    <row r="18" spans="1:7" s="12" customFormat="1" ht="30" customHeight="1">
      <c r="A18" s="20" t="s">
        <v>38</v>
      </c>
      <c r="B18" s="219" t="s">
        <v>39</v>
      </c>
      <c r="C18" s="220"/>
      <c r="D18" s="221"/>
      <c r="E18" s="19">
        <f>E19</f>
        <v>5158.2</v>
      </c>
      <c r="F18" s="19">
        <f>F19</f>
        <v>5601.2</v>
      </c>
      <c r="G18" s="44">
        <f>F18/E18</f>
        <v>1.0858826722500097</v>
      </c>
    </row>
    <row r="19" spans="1:7" s="10" customFormat="1" ht="32.25" customHeight="1">
      <c r="A19" s="15" t="s">
        <v>40</v>
      </c>
      <c r="B19" s="222" t="s">
        <v>41</v>
      </c>
      <c r="C19" s="223"/>
      <c r="D19" s="224"/>
      <c r="E19" s="21">
        <v>5158.2</v>
      </c>
      <c r="F19" s="33">
        <v>5601.2</v>
      </c>
      <c r="G19" s="44">
        <f t="shared" si="0"/>
        <v>1.0858826722500097</v>
      </c>
    </row>
    <row r="20" spans="1:7" ht="15.75">
      <c r="A20" s="22" t="s">
        <v>20</v>
      </c>
      <c r="B20" s="225" t="s">
        <v>9</v>
      </c>
      <c r="C20" s="226"/>
      <c r="D20" s="227"/>
      <c r="E20" s="16">
        <f>E21+E22</f>
        <v>9134</v>
      </c>
      <c r="F20" s="16">
        <f>F21+F22</f>
        <v>8835.5</v>
      </c>
      <c r="G20" s="44">
        <f t="shared" si="0"/>
        <v>0.9673199036566674</v>
      </c>
    </row>
    <row r="21" spans="1:7" ht="15.75">
      <c r="A21" s="17" t="s">
        <v>17</v>
      </c>
      <c r="B21" s="216" t="s">
        <v>2</v>
      </c>
      <c r="C21" s="217"/>
      <c r="D21" s="218"/>
      <c r="E21" s="35">
        <v>1394</v>
      </c>
      <c r="F21" s="33">
        <v>1527.2</v>
      </c>
      <c r="G21" s="44">
        <f t="shared" si="0"/>
        <v>1.095552367288379</v>
      </c>
    </row>
    <row r="22" spans="1:7" ht="15.75">
      <c r="A22" s="17" t="s">
        <v>18</v>
      </c>
      <c r="B22" s="216" t="s">
        <v>1</v>
      </c>
      <c r="C22" s="217"/>
      <c r="D22" s="218"/>
      <c r="E22" s="35">
        <v>7740</v>
      </c>
      <c r="F22" s="33">
        <v>7308.3</v>
      </c>
      <c r="G22" s="44">
        <f t="shared" si="0"/>
        <v>0.9442248062015504</v>
      </c>
    </row>
    <row r="23" spans="1:7" s="4" customFormat="1" ht="15.75">
      <c r="A23" s="23" t="s">
        <v>27</v>
      </c>
      <c r="B23" s="225" t="s">
        <v>28</v>
      </c>
      <c r="C23" s="226"/>
      <c r="D23" s="227"/>
      <c r="E23" s="16">
        <f>E24</f>
        <v>20</v>
      </c>
      <c r="F23" s="16">
        <f>F24</f>
        <v>14</v>
      </c>
      <c r="G23" s="44">
        <f t="shared" si="0"/>
        <v>0.7</v>
      </c>
    </row>
    <row r="24" spans="1:7" ht="52.5" customHeight="1">
      <c r="A24" s="24" t="s">
        <v>29</v>
      </c>
      <c r="B24" s="216" t="s">
        <v>30</v>
      </c>
      <c r="C24" s="217"/>
      <c r="D24" s="218"/>
      <c r="E24" s="35">
        <v>20</v>
      </c>
      <c r="F24" s="33">
        <v>14</v>
      </c>
      <c r="G24" s="44">
        <f t="shared" si="0"/>
        <v>0.7</v>
      </c>
    </row>
    <row r="25" spans="1:7" ht="39" customHeight="1">
      <c r="A25" s="23" t="s">
        <v>10</v>
      </c>
      <c r="B25" s="225" t="s">
        <v>11</v>
      </c>
      <c r="C25" s="226"/>
      <c r="D25" s="227"/>
      <c r="E25" s="16">
        <f>E26+E28</f>
        <v>11899.4</v>
      </c>
      <c r="F25" s="16">
        <f>F26+F28</f>
        <v>9837.5</v>
      </c>
      <c r="G25" s="44">
        <f t="shared" si="0"/>
        <v>0.8267223557490294</v>
      </c>
    </row>
    <row r="26" spans="1:7" ht="104.25" customHeight="1">
      <c r="A26" s="17" t="s">
        <v>12</v>
      </c>
      <c r="B26" s="216" t="s">
        <v>52</v>
      </c>
      <c r="C26" s="217"/>
      <c r="D26" s="218"/>
      <c r="E26" s="35">
        <v>7037.4</v>
      </c>
      <c r="F26" s="33">
        <v>5069.7</v>
      </c>
      <c r="G26" s="44">
        <f t="shared" si="0"/>
        <v>0.7203938954727598</v>
      </c>
    </row>
    <row r="27" spans="1:7" ht="65.25" customHeight="1">
      <c r="A27" s="17" t="s">
        <v>16</v>
      </c>
      <c r="B27" s="228" t="s">
        <v>31</v>
      </c>
      <c r="C27" s="228"/>
      <c r="D27" s="228"/>
      <c r="E27" s="35">
        <v>5563</v>
      </c>
      <c r="F27" s="33">
        <v>3600.5</v>
      </c>
      <c r="G27" s="44">
        <f t="shared" si="0"/>
        <v>0.6472227215531188</v>
      </c>
    </row>
    <row r="28" spans="1:7" ht="103.5" customHeight="1">
      <c r="A28" s="25" t="s">
        <v>22</v>
      </c>
      <c r="B28" s="229" t="s">
        <v>34</v>
      </c>
      <c r="C28" s="230"/>
      <c r="D28" s="231"/>
      <c r="E28" s="35">
        <v>4862</v>
      </c>
      <c r="F28" s="33">
        <v>4767.8</v>
      </c>
      <c r="G28" s="44">
        <f t="shared" si="0"/>
        <v>0.9806252570958454</v>
      </c>
    </row>
    <row r="29" spans="1:7" ht="18" customHeight="1" hidden="1">
      <c r="A29" s="17"/>
      <c r="B29" s="225"/>
      <c r="C29" s="226"/>
      <c r="D29" s="227"/>
      <c r="E29" s="35"/>
      <c r="F29" s="33"/>
      <c r="G29" s="44" t="e">
        <f t="shared" si="0"/>
        <v>#DIV/0!</v>
      </c>
    </row>
    <row r="30" spans="1:7" s="5" customFormat="1" ht="33.75" customHeight="1">
      <c r="A30" s="26" t="s">
        <v>33</v>
      </c>
      <c r="B30" s="225" t="s">
        <v>35</v>
      </c>
      <c r="C30" s="226"/>
      <c r="D30" s="227"/>
      <c r="E30" s="16">
        <f>E31</f>
        <v>1300</v>
      </c>
      <c r="F30" s="16">
        <f>F31</f>
        <v>813.5</v>
      </c>
      <c r="G30" s="44">
        <f t="shared" si="0"/>
        <v>0.6257692307692307</v>
      </c>
    </row>
    <row r="31" spans="1:7" s="10" customFormat="1" ht="27" customHeight="1">
      <c r="A31" s="27" t="s">
        <v>36</v>
      </c>
      <c r="B31" s="222" t="s">
        <v>37</v>
      </c>
      <c r="C31" s="223"/>
      <c r="D31" s="224"/>
      <c r="E31" s="21">
        <v>1300</v>
      </c>
      <c r="F31" s="33">
        <v>813.5</v>
      </c>
      <c r="G31" s="44">
        <f t="shared" si="0"/>
        <v>0.6257692307692307</v>
      </c>
    </row>
    <row r="32" spans="1:7" s="4" customFormat="1" ht="33.75" customHeight="1">
      <c r="A32" s="28" t="s">
        <v>23</v>
      </c>
      <c r="B32" s="225" t="s">
        <v>24</v>
      </c>
      <c r="C32" s="226"/>
      <c r="D32" s="227"/>
      <c r="E32" s="16">
        <f>E33+E34</f>
        <v>3000</v>
      </c>
      <c r="F32" s="16">
        <f>F33+F34</f>
        <v>3376.5</v>
      </c>
      <c r="G32" s="44">
        <f t="shared" si="0"/>
        <v>1.1255</v>
      </c>
    </row>
    <row r="33" spans="1:7" s="4" customFormat="1" ht="30.75" customHeight="1">
      <c r="A33" s="15" t="s">
        <v>80</v>
      </c>
      <c r="B33" s="222" t="s">
        <v>81</v>
      </c>
      <c r="C33" s="223"/>
      <c r="D33" s="224"/>
      <c r="E33" s="21">
        <v>700</v>
      </c>
      <c r="F33" s="21">
        <v>1077</v>
      </c>
      <c r="G33" s="44">
        <f t="shared" si="0"/>
        <v>1.5385714285714285</v>
      </c>
    </row>
    <row r="34" spans="1:7" ht="42.75" customHeight="1">
      <c r="A34" s="14" t="s">
        <v>32</v>
      </c>
      <c r="B34" s="216" t="s">
        <v>44</v>
      </c>
      <c r="C34" s="217"/>
      <c r="D34" s="218"/>
      <c r="E34" s="35">
        <v>2300</v>
      </c>
      <c r="F34" s="33">
        <v>2299.5</v>
      </c>
      <c r="G34" s="44">
        <f t="shared" si="0"/>
        <v>0.9997826086956522</v>
      </c>
    </row>
    <row r="35" spans="1:7" s="32" customFormat="1" ht="42.75" customHeight="1" hidden="1">
      <c r="A35" s="20" t="s">
        <v>75</v>
      </c>
      <c r="B35" s="219" t="s">
        <v>76</v>
      </c>
      <c r="C35" s="220"/>
      <c r="D35" s="221"/>
      <c r="E35" s="19">
        <f>E36</f>
        <v>0</v>
      </c>
      <c r="F35" s="19">
        <f>F36</f>
        <v>0</v>
      </c>
      <c r="G35" s="44" t="e">
        <f t="shared" si="0"/>
        <v>#DIV/0!</v>
      </c>
    </row>
    <row r="36" spans="1:7" s="32" customFormat="1" ht="129" customHeight="1" hidden="1">
      <c r="A36" s="14" t="s">
        <v>82</v>
      </c>
      <c r="B36" s="216" t="s">
        <v>77</v>
      </c>
      <c r="C36" s="217"/>
      <c r="D36" s="218"/>
      <c r="E36" s="35">
        <v>0</v>
      </c>
      <c r="F36" s="21">
        <v>0</v>
      </c>
      <c r="G36" s="44" t="e">
        <f t="shared" si="0"/>
        <v>#DIV/0!</v>
      </c>
    </row>
    <row r="37" spans="1:7" ht="25.5" customHeight="1">
      <c r="A37" s="22" t="s">
        <v>14</v>
      </c>
      <c r="B37" s="232" t="s">
        <v>13</v>
      </c>
      <c r="C37" s="233"/>
      <c r="D37" s="234"/>
      <c r="E37" s="29">
        <f>E38</f>
        <v>73371.29999999999</v>
      </c>
      <c r="F37" s="29">
        <f>F38</f>
        <v>73371.29999999999</v>
      </c>
      <c r="G37" s="44">
        <f t="shared" si="0"/>
        <v>1</v>
      </c>
    </row>
    <row r="38" spans="1:7" ht="31.5" customHeight="1">
      <c r="A38" s="28" t="s">
        <v>25</v>
      </c>
      <c r="B38" s="225" t="s">
        <v>26</v>
      </c>
      <c r="C38" s="226"/>
      <c r="D38" s="227"/>
      <c r="E38" s="16">
        <f>E39+E41+E51+E54</f>
        <v>73371.29999999999</v>
      </c>
      <c r="F38" s="16">
        <f>F39+F41+F51+F54</f>
        <v>73371.29999999999</v>
      </c>
      <c r="G38" s="44">
        <f t="shared" si="0"/>
        <v>1</v>
      </c>
    </row>
    <row r="39" spans="1:7" ht="33" customHeight="1">
      <c r="A39" s="28" t="s">
        <v>55</v>
      </c>
      <c r="B39" s="225" t="s">
        <v>78</v>
      </c>
      <c r="C39" s="226"/>
      <c r="D39" s="227"/>
      <c r="E39" s="16">
        <f>E40</f>
        <v>12200.1</v>
      </c>
      <c r="F39" s="16">
        <f>F40</f>
        <v>12200.1</v>
      </c>
      <c r="G39" s="44">
        <f t="shared" si="0"/>
        <v>1</v>
      </c>
    </row>
    <row r="40" spans="1:7" ht="52.5" customHeight="1">
      <c r="A40" s="14" t="s">
        <v>71</v>
      </c>
      <c r="B40" s="216" t="s">
        <v>72</v>
      </c>
      <c r="C40" s="217"/>
      <c r="D40" s="218"/>
      <c r="E40" s="35">
        <v>12200.1</v>
      </c>
      <c r="F40" s="21">
        <v>12200.1</v>
      </c>
      <c r="G40" s="44">
        <f t="shared" si="0"/>
        <v>1</v>
      </c>
    </row>
    <row r="41" spans="1:7" ht="38.25" customHeight="1">
      <c r="A41" s="20" t="s">
        <v>56</v>
      </c>
      <c r="B41" s="219" t="s">
        <v>50</v>
      </c>
      <c r="C41" s="220"/>
      <c r="D41" s="221"/>
      <c r="E41" s="19">
        <f>E45+E42+E43</f>
        <v>41109.2</v>
      </c>
      <c r="F41" s="19">
        <f>F45+F42+F43+F44</f>
        <v>41109.2</v>
      </c>
      <c r="G41" s="44">
        <f t="shared" si="0"/>
        <v>1</v>
      </c>
    </row>
    <row r="42" spans="1:7" s="5" customFormat="1" ht="105.75" customHeight="1">
      <c r="A42" s="15" t="s">
        <v>57</v>
      </c>
      <c r="B42" s="216" t="s">
        <v>53</v>
      </c>
      <c r="C42" s="235"/>
      <c r="D42" s="236"/>
      <c r="E42" s="35">
        <f>9543.7+878</f>
        <v>10421.7</v>
      </c>
      <c r="F42" s="21">
        <v>10421.7</v>
      </c>
      <c r="G42" s="44">
        <f t="shared" si="0"/>
        <v>1</v>
      </c>
    </row>
    <row r="43" spans="1:7" s="5" customFormat="1" ht="97.5" customHeight="1" hidden="1">
      <c r="A43" s="15" t="s">
        <v>69</v>
      </c>
      <c r="B43" s="216" t="s">
        <v>70</v>
      </c>
      <c r="C43" s="217"/>
      <c r="D43" s="218"/>
      <c r="E43" s="35"/>
      <c r="F43" s="21"/>
      <c r="G43" s="44" t="e">
        <f t="shared" si="0"/>
        <v>#DIV/0!</v>
      </c>
    </row>
    <row r="44" spans="1:7" s="32" customFormat="1" ht="47.25" customHeight="1" hidden="1">
      <c r="A44" s="15" t="s">
        <v>85</v>
      </c>
      <c r="B44" s="216" t="s">
        <v>84</v>
      </c>
      <c r="C44" s="217"/>
      <c r="D44" s="218"/>
      <c r="E44" s="37">
        <v>0</v>
      </c>
      <c r="F44" s="37"/>
      <c r="G44" s="44" t="e">
        <f t="shared" si="0"/>
        <v>#DIV/0!</v>
      </c>
    </row>
    <row r="45" spans="1:7" ht="34.5" customHeight="1">
      <c r="A45" s="14" t="s">
        <v>58</v>
      </c>
      <c r="B45" s="237" t="s">
        <v>51</v>
      </c>
      <c r="C45" s="238"/>
      <c r="D45" s="239"/>
      <c r="E45" s="35">
        <f>E46+E47+E48+E49+E50</f>
        <v>30687.5</v>
      </c>
      <c r="F45" s="35">
        <f>F46+F47+F48+F49+F50</f>
        <v>30687.5</v>
      </c>
      <c r="G45" s="44">
        <f t="shared" si="0"/>
        <v>1</v>
      </c>
    </row>
    <row r="46" spans="1:7" ht="42.75" customHeight="1">
      <c r="A46" s="14"/>
      <c r="B46" s="216" t="s">
        <v>65</v>
      </c>
      <c r="C46" s="217"/>
      <c r="D46" s="218"/>
      <c r="E46" s="35">
        <f>1054.9+2500+2500</f>
        <v>6054.9</v>
      </c>
      <c r="F46" s="21">
        <v>6054.9</v>
      </c>
      <c r="G46" s="44">
        <f t="shared" si="0"/>
        <v>1</v>
      </c>
    </row>
    <row r="47" spans="1:7" ht="46.5" customHeight="1">
      <c r="A47" s="14"/>
      <c r="B47" s="216" t="s">
        <v>73</v>
      </c>
      <c r="C47" s="217"/>
      <c r="D47" s="218"/>
      <c r="E47" s="35">
        <v>1459</v>
      </c>
      <c r="F47" s="21">
        <v>1459</v>
      </c>
      <c r="G47" s="44">
        <f t="shared" si="0"/>
        <v>1</v>
      </c>
    </row>
    <row r="48" spans="1:7" ht="81" customHeight="1">
      <c r="A48" s="14"/>
      <c r="B48" s="216" t="s">
        <v>66</v>
      </c>
      <c r="C48" s="217"/>
      <c r="D48" s="218"/>
      <c r="E48" s="35">
        <v>23173.6</v>
      </c>
      <c r="F48" s="21">
        <v>23173.6</v>
      </c>
      <c r="G48" s="44">
        <f t="shared" si="0"/>
        <v>1</v>
      </c>
    </row>
    <row r="49" spans="1:7" ht="63" customHeight="1" hidden="1">
      <c r="A49" s="14"/>
      <c r="B49" s="216" t="s">
        <v>67</v>
      </c>
      <c r="C49" s="217"/>
      <c r="D49" s="218"/>
      <c r="E49" s="35"/>
      <c r="F49" s="21"/>
      <c r="G49" s="44" t="e">
        <f t="shared" si="0"/>
        <v>#DIV/0!</v>
      </c>
    </row>
    <row r="50" spans="1:7" ht="63" customHeight="1" hidden="1">
      <c r="A50" s="14"/>
      <c r="B50" s="216" t="s">
        <v>74</v>
      </c>
      <c r="C50" s="217"/>
      <c r="D50" s="218"/>
      <c r="E50" s="35"/>
      <c r="F50" s="21"/>
      <c r="G50" s="44" t="e">
        <f t="shared" si="0"/>
        <v>#DIV/0!</v>
      </c>
    </row>
    <row r="51" spans="1:7" ht="26.25" customHeight="1">
      <c r="A51" s="28" t="s">
        <v>59</v>
      </c>
      <c r="B51" s="225" t="s">
        <v>79</v>
      </c>
      <c r="C51" s="226"/>
      <c r="D51" s="227"/>
      <c r="E51" s="16">
        <f>E52+E53</f>
        <v>303.1</v>
      </c>
      <c r="F51" s="16">
        <f>F52+F53</f>
        <v>303.09999999999997</v>
      </c>
      <c r="G51" s="44">
        <f t="shared" si="0"/>
        <v>0.9999999999999998</v>
      </c>
    </row>
    <row r="52" spans="1:7" ht="53.25" customHeight="1">
      <c r="A52" s="14" t="s">
        <v>60</v>
      </c>
      <c r="B52" s="237" t="s">
        <v>54</v>
      </c>
      <c r="C52" s="238"/>
      <c r="D52" s="239"/>
      <c r="E52" s="17">
        <v>299.6</v>
      </c>
      <c r="F52" s="21">
        <f>297.4+2.2</f>
        <v>299.59999999999997</v>
      </c>
      <c r="G52" s="44">
        <f t="shared" si="0"/>
        <v>0.9999999999999998</v>
      </c>
    </row>
    <row r="53" spans="1:7" ht="43.5" customHeight="1">
      <c r="A53" s="14" t="s">
        <v>63</v>
      </c>
      <c r="B53" s="216" t="s">
        <v>64</v>
      </c>
      <c r="C53" s="217"/>
      <c r="D53" s="218"/>
      <c r="E53" s="17">
        <v>3.5</v>
      </c>
      <c r="F53" s="21">
        <v>3.5</v>
      </c>
      <c r="G53" s="44">
        <f t="shared" si="0"/>
        <v>1</v>
      </c>
    </row>
    <row r="54" spans="1:7" s="5" customFormat="1" ht="26.25" customHeight="1">
      <c r="A54" s="20" t="s">
        <v>61</v>
      </c>
      <c r="B54" s="36" t="s">
        <v>42</v>
      </c>
      <c r="C54" s="30"/>
      <c r="D54" s="31"/>
      <c r="E54" s="19">
        <f>E55+E57</f>
        <v>19758.899999999998</v>
      </c>
      <c r="F54" s="19">
        <f>F55+F57</f>
        <v>19758.899999999998</v>
      </c>
      <c r="G54" s="44">
        <f t="shared" si="0"/>
        <v>1</v>
      </c>
    </row>
    <row r="55" spans="1:7" s="13" customFormat="1" ht="82.5" customHeight="1">
      <c r="A55" s="14" t="s">
        <v>62</v>
      </c>
      <c r="B55" s="216" t="s">
        <v>49</v>
      </c>
      <c r="C55" s="217"/>
      <c r="D55" s="218"/>
      <c r="E55" s="35">
        <f>E56</f>
        <v>692.6</v>
      </c>
      <c r="F55" s="35">
        <f>F56</f>
        <v>692.6</v>
      </c>
      <c r="G55" s="44">
        <f t="shared" si="0"/>
        <v>1</v>
      </c>
    </row>
    <row r="56" spans="1:7" s="5" customFormat="1" ht="55.5" customHeight="1">
      <c r="A56" s="14"/>
      <c r="B56" s="216" t="s">
        <v>43</v>
      </c>
      <c r="C56" s="217"/>
      <c r="D56" s="218"/>
      <c r="E56" s="17">
        <v>692.6</v>
      </c>
      <c r="F56" s="17">
        <v>692.6</v>
      </c>
      <c r="G56" s="44">
        <f t="shared" si="0"/>
        <v>1</v>
      </c>
    </row>
    <row r="57" spans="1:7" s="5" customFormat="1" ht="36" customHeight="1">
      <c r="A57" s="14" t="s">
        <v>68</v>
      </c>
      <c r="B57" s="216" t="s">
        <v>87</v>
      </c>
      <c r="C57" s="217"/>
      <c r="D57" s="218"/>
      <c r="E57" s="35">
        <f>E58+E59</f>
        <v>19066.3</v>
      </c>
      <c r="F57" s="35">
        <f>F58+F59</f>
        <v>19066.3</v>
      </c>
      <c r="G57" s="44">
        <f t="shared" si="0"/>
        <v>1</v>
      </c>
    </row>
    <row r="58" spans="1:7" ht="36.75" customHeight="1">
      <c r="A58" s="34"/>
      <c r="B58" s="240" t="s">
        <v>83</v>
      </c>
      <c r="C58" s="241"/>
      <c r="D58" s="242"/>
      <c r="E58" s="35">
        <v>18932</v>
      </c>
      <c r="F58" s="35">
        <v>18932</v>
      </c>
      <c r="G58" s="44">
        <f t="shared" si="0"/>
        <v>1</v>
      </c>
    </row>
    <row r="59" spans="1:7" s="39" customFormat="1" ht="60" customHeight="1">
      <c r="A59" s="14"/>
      <c r="B59" s="216" t="s">
        <v>86</v>
      </c>
      <c r="C59" s="217"/>
      <c r="D59" s="218"/>
      <c r="E59" s="35">
        <v>134.3</v>
      </c>
      <c r="F59" s="38">
        <v>134.3</v>
      </c>
      <c r="G59" s="44">
        <f t="shared" si="0"/>
        <v>1</v>
      </c>
    </row>
    <row r="60" spans="2:7" ht="12.75">
      <c r="B60" s="32"/>
      <c r="C60" s="32"/>
      <c r="D60" s="32"/>
      <c r="E60" s="32"/>
      <c r="F60" s="32"/>
      <c r="G60" s="32"/>
    </row>
  </sheetData>
  <sheetProtection/>
  <mergeCells count="56">
    <mergeCell ref="B58:D58"/>
    <mergeCell ref="B59:D59"/>
    <mergeCell ref="B50:D50"/>
    <mergeCell ref="B51:D51"/>
    <mergeCell ref="B52:D52"/>
    <mergeCell ref="B53:D53"/>
    <mergeCell ref="B55:D55"/>
    <mergeCell ref="B56:D56"/>
    <mergeCell ref="B45:D45"/>
    <mergeCell ref="B46:D46"/>
    <mergeCell ref="B47:D47"/>
    <mergeCell ref="B48:D48"/>
    <mergeCell ref="B49:D49"/>
    <mergeCell ref="B57:D57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A7:G7"/>
    <mergeCell ref="D9:E9"/>
    <mergeCell ref="A10:G11"/>
    <mergeCell ref="B13:D13"/>
    <mergeCell ref="A8:G8"/>
    <mergeCell ref="B14:D14"/>
    <mergeCell ref="A1:G1"/>
    <mergeCell ref="A2:G2"/>
    <mergeCell ref="A3:G3"/>
    <mergeCell ref="A4:G4"/>
    <mergeCell ref="A5:G5"/>
    <mergeCell ref="A6:G6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3"/>
  <sheetViews>
    <sheetView zoomScalePageLayoutView="0" workbookViewId="0" topLeftCell="A1">
      <selection activeCell="A15" sqref="A15:K260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57.375" style="0" customWidth="1"/>
    <col min="4" max="4" width="6.625" style="0" customWidth="1"/>
    <col min="5" max="5" width="6.125" style="0" customWidth="1"/>
    <col min="6" max="6" width="6.00390625" style="0" customWidth="1"/>
    <col min="7" max="7" width="17.375" style="0" customWidth="1"/>
    <col min="8" max="8" width="6.00390625" style="0" customWidth="1"/>
    <col min="9" max="9" width="15.375" style="0" customWidth="1"/>
    <col min="10" max="10" width="15.00390625" style="0" customWidth="1"/>
    <col min="11" max="11" width="14.125" style="0" customWidth="1"/>
  </cols>
  <sheetData>
    <row r="2" spans="1:12" ht="15" customHeight="1">
      <c r="A2" s="46"/>
      <c r="B2" s="46"/>
      <c r="C2" s="50"/>
      <c r="D2" s="50"/>
      <c r="E2" s="50"/>
      <c r="F2" s="50"/>
      <c r="G2" s="50"/>
      <c r="H2" s="50"/>
      <c r="I2" s="249" t="s">
        <v>363</v>
      </c>
      <c r="J2" s="249"/>
      <c r="K2" s="250"/>
      <c r="L2" s="47"/>
    </row>
    <row r="3" spans="1:11" ht="15" customHeight="1">
      <c r="A3" s="46"/>
      <c r="B3" s="46"/>
      <c r="C3" s="45"/>
      <c r="D3" s="45"/>
      <c r="E3" s="45"/>
      <c r="F3" s="45"/>
      <c r="G3" s="45"/>
      <c r="H3" s="45"/>
      <c r="I3" s="243" t="s">
        <v>89</v>
      </c>
      <c r="J3" s="243"/>
      <c r="K3" s="244"/>
    </row>
    <row r="4" spans="1:11" ht="15" customHeight="1">
      <c r="A4" s="46"/>
      <c r="B4" s="46"/>
      <c r="C4" s="45"/>
      <c r="D4" s="45"/>
      <c r="E4" s="45"/>
      <c r="F4" s="45"/>
      <c r="G4" s="45"/>
      <c r="H4" s="45"/>
      <c r="I4" s="243" t="s">
        <v>45</v>
      </c>
      <c r="J4" s="243"/>
      <c r="K4" s="244"/>
    </row>
    <row r="5" spans="1:11" ht="15" customHeight="1">
      <c r="A5" s="46"/>
      <c r="B5" s="46"/>
      <c r="C5" s="45"/>
      <c r="D5" s="45"/>
      <c r="E5" s="45"/>
      <c r="F5" s="45"/>
      <c r="G5" s="45"/>
      <c r="H5" s="45"/>
      <c r="I5" s="243" t="s">
        <v>95</v>
      </c>
      <c r="J5" s="243"/>
      <c r="K5" s="244"/>
    </row>
    <row r="6" spans="1:11" ht="15" customHeight="1">
      <c r="A6" s="46"/>
      <c r="B6" s="46"/>
      <c r="C6" s="45"/>
      <c r="D6" s="45"/>
      <c r="E6" s="45"/>
      <c r="F6" s="45"/>
      <c r="G6" s="45"/>
      <c r="H6" s="45"/>
      <c r="I6" s="243" t="s">
        <v>47</v>
      </c>
      <c r="J6" s="243"/>
      <c r="K6" s="244"/>
    </row>
    <row r="7" spans="1:11" ht="15" customHeight="1">
      <c r="A7" s="46"/>
      <c r="B7" s="46"/>
      <c r="C7" s="45"/>
      <c r="D7" s="45"/>
      <c r="E7" s="45"/>
      <c r="F7" s="45"/>
      <c r="G7" s="45"/>
      <c r="H7" s="45"/>
      <c r="I7" s="243" t="s">
        <v>48</v>
      </c>
      <c r="J7" s="243"/>
      <c r="K7" s="244"/>
    </row>
    <row r="8" spans="1:11" ht="15" customHeight="1">
      <c r="A8" s="46"/>
      <c r="B8" s="46"/>
      <c r="C8" s="45"/>
      <c r="D8" s="45"/>
      <c r="E8" s="45"/>
      <c r="F8" s="45"/>
      <c r="G8" s="45"/>
      <c r="H8" s="45"/>
      <c r="I8" s="243" t="s">
        <v>90</v>
      </c>
      <c r="J8" s="243"/>
      <c r="K8" s="244"/>
    </row>
    <row r="9" spans="1:11" ht="15" customHeight="1">
      <c r="A9" s="46"/>
      <c r="B9" s="46"/>
      <c r="C9" s="45"/>
      <c r="D9" s="45"/>
      <c r="E9" s="45"/>
      <c r="F9" s="45"/>
      <c r="G9" s="45"/>
      <c r="H9" s="45"/>
      <c r="I9" s="243" t="s">
        <v>425</v>
      </c>
      <c r="J9" s="243"/>
      <c r="K9" s="244"/>
    </row>
    <row r="10" spans="1:11" ht="12" customHeight="1">
      <c r="A10" s="46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2" customHeight="1">
      <c r="A11" s="253" t="s">
        <v>424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46.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15.75">
      <c r="A13" s="51"/>
      <c r="B13" s="51"/>
      <c r="C13" s="52"/>
      <c r="D13" s="52"/>
      <c r="E13" s="52"/>
      <c r="F13" s="52"/>
      <c r="G13" s="52"/>
      <c r="H13" s="52"/>
      <c r="I13" s="53"/>
      <c r="J13" s="53"/>
      <c r="K13" s="54"/>
    </row>
    <row r="14" spans="1:11" ht="15.75" thickBot="1">
      <c r="A14" s="51"/>
      <c r="B14" s="51"/>
      <c r="C14" s="51"/>
      <c r="D14" s="51"/>
      <c r="E14" s="51"/>
      <c r="F14" s="51"/>
      <c r="G14" s="51"/>
      <c r="H14" s="51"/>
      <c r="I14" s="54"/>
      <c r="J14" s="54"/>
      <c r="K14" s="54"/>
    </row>
    <row r="15" spans="1:11" ht="83.25" customHeight="1" thickBot="1">
      <c r="A15" s="251" t="s">
        <v>96</v>
      </c>
      <c r="B15" s="252"/>
      <c r="C15" s="190" t="s">
        <v>97</v>
      </c>
      <c r="D15" s="191" t="s">
        <v>98</v>
      </c>
      <c r="E15" s="192" t="s">
        <v>99</v>
      </c>
      <c r="F15" s="192" t="s">
        <v>100</v>
      </c>
      <c r="G15" s="192" t="s">
        <v>101</v>
      </c>
      <c r="H15" s="192" t="s">
        <v>102</v>
      </c>
      <c r="I15" s="193" t="s">
        <v>93</v>
      </c>
      <c r="J15" s="194" t="s">
        <v>94</v>
      </c>
      <c r="K15" s="195" t="s">
        <v>103</v>
      </c>
    </row>
    <row r="16" spans="1:11" ht="16.5" thickBot="1">
      <c r="A16" s="255">
        <v>1</v>
      </c>
      <c r="B16" s="256"/>
      <c r="C16" s="185">
        <v>2</v>
      </c>
      <c r="D16" s="186" t="s">
        <v>104</v>
      </c>
      <c r="E16" s="187" t="s">
        <v>105</v>
      </c>
      <c r="F16" s="187" t="s">
        <v>106</v>
      </c>
      <c r="G16" s="187" t="s">
        <v>107</v>
      </c>
      <c r="H16" s="187" t="s">
        <v>108</v>
      </c>
      <c r="I16" s="188" t="s">
        <v>109</v>
      </c>
      <c r="J16" s="188" t="s">
        <v>110</v>
      </c>
      <c r="K16" s="189" t="s">
        <v>111</v>
      </c>
    </row>
    <row r="17" spans="1:11" ht="48" thickBot="1">
      <c r="A17" s="257" t="s">
        <v>112</v>
      </c>
      <c r="B17" s="258"/>
      <c r="C17" s="180" t="s">
        <v>113</v>
      </c>
      <c r="D17" s="181" t="s">
        <v>114</v>
      </c>
      <c r="E17" s="181"/>
      <c r="F17" s="181" t="s">
        <v>115</v>
      </c>
      <c r="G17" s="181" t="s">
        <v>115</v>
      </c>
      <c r="H17" s="181" t="s">
        <v>115</v>
      </c>
      <c r="I17" s="183">
        <f>I18+I64+I71+I137+I204+I227+I233+I90+I197+I240</f>
        <v>117477.5</v>
      </c>
      <c r="J17" s="183">
        <f>J18+J64+J71+J90+J137+J197+J204+J227+J233+J240</f>
        <v>113743.29999999999</v>
      </c>
      <c r="K17" s="149">
        <f>J17/I17</f>
        <v>0.9682134876891318</v>
      </c>
    </row>
    <row r="18" spans="1:11" ht="15.75">
      <c r="A18" s="55"/>
      <c r="B18" s="56"/>
      <c r="C18" s="176" t="s">
        <v>116</v>
      </c>
      <c r="D18" s="177" t="s">
        <v>114</v>
      </c>
      <c r="E18" s="177" t="s">
        <v>117</v>
      </c>
      <c r="F18" s="177"/>
      <c r="G18" s="177" t="s">
        <v>115</v>
      </c>
      <c r="H18" s="177" t="s">
        <v>115</v>
      </c>
      <c r="I18" s="178">
        <f>I19+I37+I42+I47</f>
        <v>17918.4</v>
      </c>
      <c r="J18" s="179">
        <f>J19+J37+J42+J47</f>
        <v>17144.4</v>
      </c>
      <c r="K18" s="148">
        <f aca="true" t="shared" si="0" ref="K18:K81">J18/I18</f>
        <v>0.9568041789445486</v>
      </c>
    </row>
    <row r="19" spans="1:11" ht="63">
      <c r="A19" s="55"/>
      <c r="B19" s="56"/>
      <c r="C19" s="151" t="s">
        <v>118</v>
      </c>
      <c r="D19" s="152" t="s">
        <v>114</v>
      </c>
      <c r="E19" s="152" t="s">
        <v>117</v>
      </c>
      <c r="F19" s="152" t="s">
        <v>119</v>
      </c>
      <c r="G19" s="152"/>
      <c r="H19" s="152"/>
      <c r="I19" s="57">
        <f>I20+I33</f>
        <v>11996.6</v>
      </c>
      <c r="J19" s="153">
        <f>J20+J33</f>
        <v>11728.6</v>
      </c>
      <c r="K19" s="147">
        <f t="shared" si="0"/>
        <v>0.9776603370955104</v>
      </c>
    </row>
    <row r="20" spans="1:11" ht="31.5">
      <c r="A20" s="55"/>
      <c r="B20" s="56"/>
      <c r="C20" s="151" t="s">
        <v>120</v>
      </c>
      <c r="D20" s="152" t="s">
        <v>114</v>
      </c>
      <c r="E20" s="152" t="s">
        <v>117</v>
      </c>
      <c r="F20" s="152" t="s">
        <v>119</v>
      </c>
      <c r="G20" s="152" t="s">
        <v>121</v>
      </c>
      <c r="H20" s="152" t="s">
        <v>115</v>
      </c>
      <c r="I20" s="57">
        <f>I21+I27+I30</f>
        <v>11996.6</v>
      </c>
      <c r="J20" s="57">
        <f>J21+J27+J30</f>
        <v>11728.6</v>
      </c>
      <c r="K20" s="147">
        <f t="shared" si="0"/>
        <v>0.9776603370955104</v>
      </c>
    </row>
    <row r="21" spans="1:11" ht="31.5">
      <c r="A21" s="55"/>
      <c r="B21" s="56"/>
      <c r="C21" s="151" t="s">
        <v>122</v>
      </c>
      <c r="D21" s="152" t="s">
        <v>114</v>
      </c>
      <c r="E21" s="152" t="s">
        <v>117</v>
      </c>
      <c r="F21" s="152" t="s">
        <v>119</v>
      </c>
      <c r="G21" s="152" t="s">
        <v>123</v>
      </c>
      <c r="H21" s="152"/>
      <c r="I21" s="57">
        <f>I22+I25</f>
        <v>11993.1</v>
      </c>
      <c r="J21" s="57">
        <f>J22+J25+J27</f>
        <v>11725.1</v>
      </c>
      <c r="K21" s="147">
        <f t="shared" si="0"/>
        <v>0.9776538176117935</v>
      </c>
    </row>
    <row r="22" spans="1:11" ht="31.5">
      <c r="A22" s="55"/>
      <c r="B22" s="56"/>
      <c r="C22" s="151" t="s">
        <v>267</v>
      </c>
      <c r="D22" s="152" t="s">
        <v>114</v>
      </c>
      <c r="E22" s="152" t="s">
        <v>117</v>
      </c>
      <c r="F22" s="152" t="s">
        <v>119</v>
      </c>
      <c r="G22" s="152" t="s">
        <v>268</v>
      </c>
      <c r="H22" s="152"/>
      <c r="I22" s="57">
        <f>I23+I24</f>
        <v>11858.800000000001</v>
      </c>
      <c r="J22" s="57">
        <f>J23+J24</f>
        <v>11590.800000000001</v>
      </c>
      <c r="K22" s="147">
        <f t="shared" si="0"/>
        <v>0.9774007488110096</v>
      </c>
    </row>
    <row r="23" spans="1:11" ht="78.75">
      <c r="A23" s="55"/>
      <c r="B23" s="56"/>
      <c r="C23" s="154" t="s">
        <v>124</v>
      </c>
      <c r="D23" s="155" t="s">
        <v>114</v>
      </c>
      <c r="E23" s="155" t="s">
        <v>117</v>
      </c>
      <c r="F23" s="155" t="s">
        <v>119</v>
      </c>
      <c r="G23" s="155" t="s">
        <v>268</v>
      </c>
      <c r="H23" s="155" t="s">
        <v>125</v>
      </c>
      <c r="I23" s="156">
        <f>10909.9-1211.3+504.5</f>
        <v>10203.1</v>
      </c>
      <c r="J23" s="156">
        <v>10111.2</v>
      </c>
      <c r="K23" s="196">
        <f t="shared" si="0"/>
        <v>0.9909929335202047</v>
      </c>
    </row>
    <row r="24" spans="1:11" ht="31.5">
      <c r="A24" s="55"/>
      <c r="B24" s="56"/>
      <c r="C24" s="154" t="s">
        <v>126</v>
      </c>
      <c r="D24" s="155" t="s">
        <v>114</v>
      </c>
      <c r="E24" s="155" t="s">
        <v>117</v>
      </c>
      <c r="F24" s="155" t="s">
        <v>119</v>
      </c>
      <c r="G24" s="155" t="s">
        <v>268</v>
      </c>
      <c r="H24" s="155" t="s">
        <v>127</v>
      </c>
      <c r="I24" s="156">
        <v>1655.7</v>
      </c>
      <c r="J24" s="156">
        <v>1479.6</v>
      </c>
      <c r="K24" s="196">
        <f t="shared" si="0"/>
        <v>0.8936401522014857</v>
      </c>
    </row>
    <row r="25" spans="1:11" ht="47.25">
      <c r="A25" s="55"/>
      <c r="B25" s="56"/>
      <c r="C25" s="151" t="s">
        <v>269</v>
      </c>
      <c r="D25" s="152" t="s">
        <v>114</v>
      </c>
      <c r="E25" s="152" t="s">
        <v>117</v>
      </c>
      <c r="F25" s="152" t="s">
        <v>119</v>
      </c>
      <c r="G25" s="152" t="s">
        <v>130</v>
      </c>
      <c r="H25" s="152"/>
      <c r="I25" s="57">
        <f>I26</f>
        <v>134.3</v>
      </c>
      <c r="J25" s="57">
        <f>J26</f>
        <v>134.3</v>
      </c>
      <c r="K25" s="147">
        <f t="shared" si="0"/>
        <v>1</v>
      </c>
    </row>
    <row r="26" spans="1:11" ht="78.75">
      <c r="A26" s="55"/>
      <c r="B26" s="56"/>
      <c r="C26" s="154" t="s">
        <v>124</v>
      </c>
      <c r="D26" s="155" t="s">
        <v>114</v>
      </c>
      <c r="E26" s="155" t="s">
        <v>117</v>
      </c>
      <c r="F26" s="155" t="s">
        <v>119</v>
      </c>
      <c r="G26" s="155" t="s">
        <v>130</v>
      </c>
      <c r="H26" s="155" t="s">
        <v>125</v>
      </c>
      <c r="I26" s="156">
        <v>134.3</v>
      </c>
      <c r="J26" s="156">
        <v>134.3</v>
      </c>
      <c r="K26" s="196">
        <f t="shared" si="0"/>
        <v>1</v>
      </c>
    </row>
    <row r="27" spans="1:11" ht="15.75" hidden="1">
      <c r="A27" s="55"/>
      <c r="B27" s="56"/>
      <c r="C27" s="151"/>
      <c r="D27" s="152"/>
      <c r="E27" s="152"/>
      <c r="F27" s="152"/>
      <c r="G27" s="152"/>
      <c r="H27" s="152"/>
      <c r="I27" s="57"/>
      <c r="J27" s="57"/>
      <c r="K27" s="196"/>
    </row>
    <row r="28" spans="1:11" ht="15.75" hidden="1">
      <c r="A28" s="55"/>
      <c r="B28" s="56"/>
      <c r="C28" s="151"/>
      <c r="D28" s="152"/>
      <c r="E28" s="152"/>
      <c r="F28" s="152"/>
      <c r="G28" s="152"/>
      <c r="H28" s="152"/>
      <c r="I28" s="57"/>
      <c r="J28" s="57"/>
      <c r="K28" s="196"/>
    </row>
    <row r="29" spans="1:11" ht="15.75" hidden="1">
      <c r="A29" s="55"/>
      <c r="B29" s="56"/>
      <c r="C29" s="154"/>
      <c r="D29" s="155"/>
      <c r="E29" s="155"/>
      <c r="F29" s="155"/>
      <c r="G29" s="155"/>
      <c r="H29" s="155"/>
      <c r="I29" s="156"/>
      <c r="J29" s="156"/>
      <c r="K29" s="196"/>
    </row>
    <row r="30" spans="1:11" ht="47.25">
      <c r="A30" s="55"/>
      <c r="B30" s="56"/>
      <c r="C30" s="157" t="s">
        <v>131</v>
      </c>
      <c r="D30" s="152" t="s">
        <v>114</v>
      </c>
      <c r="E30" s="152" t="s">
        <v>117</v>
      </c>
      <c r="F30" s="152" t="s">
        <v>119</v>
      </c>
      <c r="G30" s="152" t="s">
        <v>132</v>
      </c>
      <c r="H30" s="155"/>
      <c r="I30" s="57">
        <f>I31</f>
        <v>3.5</v>
      </c>
      <c r="J30" s="57">
        <f>J31</f>
        <v>3.5</v>
      </c>
      <c r="K30" s="147">
        <f t="shared" si="0"/>
        <v>1</v>
      </c>
    </row>
    <row r="31" spans="1:11" ht="15.75">
      <c r="A31" s="55"/>
      <c r="B31" s="56"/>
      <c r="C31" s="158" t="s">
        <v>270</v>
      </c>
      <c r="D31" s="152" t="s">
        <v>114</v>
      </c>
      <c r="E31" s="152" t="s">
        <v>117</v>
      </c>
      <c r="F31" s="152" t="s">
        <v>119</v>
      </c>
      <c r="G31" s="152" t="s">
        <v>133</v>
      </c>
      <c r="H31" s="155"/>
      <c r="I31" s="57">
        <f>I32</f>
        <v>3.5</v>
      </c>
      <c r="J31" s="57">
        <f>J32</f>
        <v>3.5</v>
      </c>
      <c r="K31" s="147">
        <f t="shared" si="0"/>
        <v>1</v>
      </c>
    </row>
    <row r="32" spans="1:11" ht="31.5">
      <c r="A32" s="55"/>
      <c r="B32" s="56"/>
      <c r="C32" s="154" t="s">
        <v>126</v>
      </c>
      <c r="D32" s="155" t="s">
        <v>114</v>
      </c>
      <c r="E32" s="155" t="s">
        <v>117</v>
      </c>
      <c r="F32" s="155" t="s">
        <v>119</v>
      </c>
      <c r="G32" s="155" t="s">
        <v>133</v>
      </c>
      <c r="H32" s="155" t="s">
        <v>127</v>
      </c>
      <c r="I32" s="156">
        <v>3.5</v>
      </c>
      <c r="J32" s="156">
        <v>3.5</v>
      </c>
      <c r="K32" s="196">
        <f t="shared" si="0"/>
        <v>1</v>
      </c>
    </row>
    <row r="33" spans="1:11" ht="15.75" hidden="1">
      <c r="A33" s="55"/>
      <c r="B33" s="56"/>
      <c r="C33" s="151"/>
      <c r="D33" s="152"/>
      <c r="E33" s="152"/>
      <c r="F33" s="152"/>
      <c r="G33" s="152"/>
      <c r="H33" s="155"/>
      <c r="I33" s="57"/>
      <c r="J33" s="57"/>
      <c r="K33" s="196"/>
    </row>
    <row r="34" spans="1:11" ht="15.75" hidden="1">
      <c r="A34" s="55"/>
      <c r="B34" s="56"/>
      <c r="C34" s="151"/>
      <c r="D34" s="152"/>
      <c r="E34" s="152"/>
      <c r="F34" s="152"/>
      <c r="G34" s="152"/>
      <c r="H34" s="155"/>
      <c r="I34" s="57"/>
      <c r="J34" s="57"/>
      <c r="K34" s="196"/>
    </row>
    <row r="35" spans="1:11" ht="42" customHeight="1" hidden="1">
      <c r="A35" s="55"/>
      <c r="B35" s="56"/>
      <c r="C35" s="151"/>
      <c r="D35" s="152"/>
      <c r="E35" s="152"/>
      <c r="F35" s="152"/>
      <c r="G35" s="152"/>
      <c r="H35" s="152"/>
      <c r="I35" s="57"/>
      <c r="J35" s="57"/>
      <c r="K35" s="196"/>
    </row>
    <row r="36" spans="1:11" ht="15.75" hidden="1">
      <c r="A36" s="55"/>
      <c r="B36" s="56"/>
      <c r="C36" s="154"/>
      <c r="D36" s="155"/>
      <c r="E36" s="155"/>
      <c r="F36" s="155"/>
      <c r="G36" s="155"/>
      <c r="H36" s="155"/>
      <c r="I36" s="156"/>
      <c r="J36" s="156"/>
      <c r="K36" s="196"/>
    </row>
    <row r="37" spans="1:11" ht="47.25">
      <c r="A37" s="55"/>
      <c r="B37" s="56"/>
      <c r="C37" s="158" t="s">
        <v>142</v>
      </c>
      <c r="D37" s="152" t="s">
        <v>114</v>
      </c>
      <c r="E37" s="152" t="s">
        <v>117</v>
      </c>
      <c r="F37" s="152" t="s">
        <v>143</v>
      </c>
      <c r="G37" s="152"/>
      <c r="H37" s="152"/>
      <c r="I37" s="57">
        <f aca="true" t="shared" si="1" ref="I37:J40">I38</f>
        <v>238.2</v>
      </c>
      <c r="J37" s="153">
        <f t="shared" si="1"/>
        <v>238.2</v>
      </c>
      <c r="K37" s="147">
        <f t="shared" si="0"/>
        <v>1</v>
      </c>
    </row>
    <row r="38" spans="1:11" ht="31.5">
      <c r="A38" s="55"/>
      <c r="B38" s="56"/>
      <c r="C38" s="151" t="s">
        <v>134</v>
      </c>
      <c r="D38" s="152" t="s">
        <v>114</v>
      </c>
      <c r="E38" s="152" t="s">
        <v>117</v>
      </c>
      <c r="F38" s="152" t="s">
        <v>143</v>
      </c>
      <c r="G38" s="152" t="s">
        <v>135</v>
      </c>
      <c r="H38" s="155"/>
      <c r="I38" s="57">
        <f t="shared" si="1"/>
        <v>238.2</v>
      </c>
      <c r="J38" s="153">
        <f t="shared" si="1"/>
        <v>238.2</v>
      </c>
      <c r="K38" s="147">
        <f t="shared" si="0"/>
        <v>1</v>
      </c>
    </row>
    <row r="39" spans="1:11" ht="15.75">
      <c r="A39" s="55"/>
      <c r="B39" s="56"/>
      <c r="C39" s="151" t="s">
        <v>136</v>
      </c>
      <c r="D39" s="152" t="s">
        <v>114</v>
      </c>
      <c r="E39" s="152" t="s">
        <v>117</v>
      </c>
      <c r="F39" s="152" t="s">
        <v>143</v>
      </c>
      <c r="G39" s="152" t="s">
        <v>137</v>
      </c>
      <c r="H39" s="155"/>
      <c r="I39" s="57">
        <f t="shared" si="1"/>
        <v>238.2</v>
      </c>
      <c r="J39" s="153">
        <f t="shared" si="1"/>
        <v>238.2</v>
      </c>
      <c r="K39" s="147">
        <f t="shared" si="0"/>
        <v>1</v>
      </c>
    </row>
    <row r="40" spans="1:11" ht="47.25">
      <c r="A40" s="55"/>
      <c r="B40" s="56"/>
      <c r="C40" s="151" t="s">
        <v>144</v>
      </c>
      <c r="D40" s="152" t="s">
        <v>114</v>
      </c>
      <c r="E40" s="152" t="s">
        <v>117</v>
      </c>
      <c r="F40" s="152" t="s">
        <v>143</v>
      </c>
      <c r="G40" s="152" t="s">
        <v>145</v>
      </c>
      <c r="H40" s="152"/>
      <c r="I40" s="57">
        <f t="shared" si="1"/>
        <v>238.2</v>
      </c>
      <c r="J40" s="153">
        <f t="shared" si="1"/>
        <v>238.2</v>
      </c>
      <c r="K40" s="147">
        <f t="shared" si="0"/>
        <v>1</v>
      </c>
    </row>
    <row r="41" spans="1:11" ht="15.75">
      <c r="A41" s="55"/>
      <c r="B41" s="56"/>
      <c r="C41" s="154" t="s">
        <v>140</v>
      </c>
      <c r="D41" s="155" t="s">
        <v>114</v>
      </c>
      <c r="E41" s="155" t="s">
        <v>117</v>
      </c>
      <c r="F41" s="155" t="s">
        <v>143</v>
      </c>
      <c r="G41" s="155" t="s">
        <v>145</v>
      </c>
      <c r="H41" s="155" t="s">
        <v>141</v>
      </c>
      <c r="I41" s="156">
        <v>238.2</v>
      </c>
      <c r="J41" s="159">
        <v>238.2</v>
      </c>
      <c r="K41" s="196">
        <f t="shared" si="0"/>
        <v>1</v>
      </c>
    </row>
    <row r="42" spans="1:11" ht="15.75">
      <c r="A42" s="55"/>
      <c r="B42" s="56"/>
      <c r="C42" s="151" t="s">
        <v>146</v>
      </c>
      <c r="D42" s="152" t="s">
        <v>114</v>
      </c>
      <c r="E42" s="152" t="s">
        <v>117</v>
      </c>
      <c r="F42" s="152" t="s">
        <v>147</v>
      </c>
      <c r="G42" s="152"/>
      <c r="H42" s="152"/>
      <c r="I42" s="57">
        <f aca="true" t="shared" si="2" ref="I42:J45">I43</f>
        <v>100</v>
      </c>
      <c r="J42" s="153">
        <f t="shared" si="2"/>
        <v>0</v>
      </c>
      <c r="K42" s="147">
        <f t="shared" si="0"/>
        <v>0</v>
      </c>
    </row>
    <row r="43" spans="1:11" ht="31.5">
      <c r="A43" s="55"/>
      <c r="B43" s="56"/>
      <c r="C43" s="151" t="s">
        <v>134</v>
      </c>
      <c r="D43" s="152" t="s">
        <v>114</v>
      </c>
      <c r="E43" s="152" t="s">
        <v>117</v>
      </c>
      <c r="F43" s="152" t="s">
        <v>147</v>
      </c>
      <c r="G43" s="152" t="s">
        <v>148</v>
      </c>
      <c r="H43" s="152"/>
      <c r="I43" s="57">
        <f t="shared" si="2"/>
        <v>100</v>
      </c>
      <c r="J43" s="153">
        <f t="shared" si="2"/>
        <v>0</v>
      </c>
      <c r="K43" s="147">
        <f t="shared" si="0"/>
        <v>0</v>
      </c>
    </row>
    <row r="44" spans="1:11" ht="15.75">
      <c r="A44" s="55"/>
      <c r="B44" s="56"/>
      <c r="C44" s="151" t="s">
        <v>136</v>
      </c>
      <c r="D44" s="152" t="s">
        <v>114</v>
      </c>
      <c r="E44" s="152" t="s">
        <v>117</v>
      </c>
      <c r="F44" s="152" t="s">
        <v>147</v>
      </c>
      <c r="G44" s="152" t="s">
        <v>137</v>
      </c>
      <c r="H44" s="152" t="s">
        <v>115</v>
      </c>
      <c r="I44" s="57">
        <f t="shared" si="2"/>
        <v>100</v>
      </c>
      <c r="J44" s="153">
        <f t="shared" si="2"/>
        <v>0</v>
      </c>
      <c r="K44" s="147">
        <f t="shared" si="0"/>
        <v>0</v>
      </c>
    </row>
    <row r="45" spans="1:11" ht="31.5">
      <c r="A45" s="55"/>
      <c r="B45" s="56"/>
      <c r="C45" s="151" t="s">
        <v>149</v>
      </c>
      <c r="D45" s="152" t="s">
        <v>114</v>
      </c>
      <c r="E45" s="152" t="s">
        <v>117</v>
      </c>
      <c r="F45" s="152" t="s">
        <v>147</v>
      </c>
      <c r="G45" s="152" t="s">
        <v>150</v>
      </c>
      <c r="H45" s="152"/>
      <c r="I45" s="57">
        <f t="shared" si="2"/>
        <v>100</v>
      </c>
      <c r="J45" s="153">
        <f t="shared" si="2"/>
        <v>0</v>
      </c>
      <c r="K45" s="147">
        <f t="shared" si="0"/>
        <v>0</v>
      </c>
    </row>
    <row r="46" spans="1:11" ht="15.75">
      <c r="A46" s="55"/>
      <c r="B46" s="56"/>
      <c r="C46" s="154" t="s">
        <v>128</v>
      </c>
      <c r="D46" s="155" t="s">
        <v>114</v>
      </c>
      <c r="E46" s="155" t="s">
        <v>117</v>
      </c>
      <c r="F46" s="155" t="s">
        <v>147</v>
      </c>
      <c r="G46" s="155" t="s">
        <v>150</v>
      </c>
      <c r="H46" s="155" t="s">
        <v>129</v>
      </c>
      <c r="I46" s="156">
        <f>250+289.5-439.5</f>
        <v>100</v>
      </c>
      <c r="J46" s="159">
        <v>0</v>
      </c>
      <c r="K46" s="196">
        <f t="shared" si="0"/>
        <v>0</v>
      </c>
    </row>
    <row r="47" spans="1:13" ht="15.75">
      <c r="A47" s="55"/>
      <c r="B47" s="56"/>
      <c r="C47" s="151" t="s">
        <v>151</v>
      </c>
      <c r="D47" s="152" t="s">
        <v>114</v>
      </c>
      <c r="E47" s="152" t="s">
        <v>117</v>
      </c>
      <c r="F47" s="152" t="s">
        <v>152</v>
      </c>
      <c r="G47" s="152"/>
      <c r="H47" s="152"/>
      <c r="I47" s="57">
        <f>I48</f>
        <v>5583.6</v>
      </c>
      <c r="J47" s="153">
        <f>J48</f>
        <v>5177.599999999999</v>
      </c>
      <c r="K47" s="147">
        <f t="shared" si="0"/>
        <v>0.9272870549466292</v>
      </c>
      <c r="M47" s="146"/>
    </row>
    <row r="48" spans="1:11" ht="31.5">
      <c r="A48" s="55"/>
      <c r="B48" s="56"/>
      <c r="C48" s="151" t="s">
        <v>134</v>
      </c>
      <c r="D48" s="152" t="s">
        <v>114</v>
      </c>
      <c r="E48" s="152" t="s">
        <v>117</v>
      </c>
      <c r="F48" s="152" t="s">
        <v>152</v>
      </c>
      <c r="G48" s="152" t="s">
        <v>148</v>
      </c>
      <c r="H48" s="152"/>
      <c r="I48" s="57">
        <f>I49</f>
        <v>5583.6</v>
      </c>
      <c r="J48" s="57">
        <f>J49</f>
        <v>5177.599999999999</v>
      </c>
      <c r="K48" s="147">
        <f t="shared" si="0"/>
        <v>0.9272870549466292</v>
      </c>
    </row>
    <row r="49" spans="1:11" ht="15.75">
      <c r="A49" s="55"/>
      <c r="B49" s="56"/>
      <c r="C49" s="151" t="s">
        <v>136</v>
      </c>
      <c r="D49" s="152" t="s">
        <v>114</v>
      </c>
      <c r="E49" s="152" t="s">
        <v>117</v>
      </c>
      <c r="F49" s="152" t="s">
        <v>152</v>
      </c>
      <c r="G49" s="152" t="s">
        <v>137</v>
      </c>
      <c r="H49" s="152"/>
      <c r="I49" s="57">
        <f>I50+I52+I54+I58+I60+I56+I62</f>
        <v>5583.6</v>
      </c>
      <c r="J49" s="57">
        <f>J50+J52+J54+J56+J58+J60+J62</f>
        <v>5177.599999999999</v>
      </c>
      <c r="K49" s="147">
        <f t="shared" si="0"/>
        <v>0.9272870549466292</v>
      </c>
    </row>
    <row r="50" spans="1:11" ht="31.5">
      <c r="A50" s="55"/>
      <c r="B50" s="56"/>
      <c r="C50" s="151" t="s">
        <v>153</v>
      </c>
      <c r="D50" s="152" t="s">
        <v>114</v>
      </c>
      <c r="E50" s="152" t="s">
        <v>117</v>
      </c>
      <c r="F50" s="152" t="s">
        <v>152</v>
      </c>
      <c r="G50" s="152" t="s">
        <v>154</v>
      </c>
      <c r="H50" s="155"/>
      <c r="I50" s="57">
        <f>I51</f>
        <v>11.5</v>
      </c>
      <c r="J50" s="57">
        <f>J51</f>
        <v>11.5</v>
      </c>
      <c r="K50" s="147">
        <f t="shared" si="0"/>
        <v>1</v>
      </c>
    </row>
    <row r="51" spans="1:11" ht="15.75">
      <c r="A51" s="55"/>
      <c r="B51" s="56"/>
      <c r="C51" s="154" t="s">
        <v>155</v>
      </c>
      <c r="D51" s="155" t="s">
        <v>114</v>
      </c>
      <c r="E51" s="155" t="s">
        <v>117</v>
      </c>
      <c r="F51" s="155" t="s">
        <v>152</v>
      </c>
      <c r="G51" s="155" t="s">
        <v>154</v>
      </c>
      <c r="H51" s="155" t="s">
        <v>156</v>
      </c>
      <c r="I51" s="156">
        <v>11.5</v>
      </c>
      <c r="J51" s="156">
        <v>11.5</v>
      </c>
      <c r="K51" s="196">
        <f t="shared" si="0"/>
        <v>1</v>
      </c>
    </row>
    <row r="52" spans="1:11" ht="31.5">
      <c r="A52" s="55"/>
      <c r="B52" s="56"/>
      <c r="C52" s="151" t="s">
        <v>157</v>
      </c>
      <c r="D52" s="152" t="s">
        <v>114</v>
      </c>
      <c r="E52" s="152" t="s">
        <v>117</v>
      </c>
      <c r="F52" s="152" t="s">
        <v>152</v>
      </c>
      <c r="G52" s="152" t="s">
        <v>158</v>
      </c>
      <c r="H52" s="152"/>
      <c r="I52" s="57">
        <f>I53</f>
        <v>110</v>
      </c>
      <c r="J52" s="153">
        <f>J53</f>
        <v>87.9</v>
      </c>
      <c r="K52" s="147">
        <f t="shared" si="0"/>
        <v>0.7990909090909092</v>
      </c>
    </row>
    <row r="53" spans="1:11" ht="31.5">
      <c r="A53" s="55"/>
      <c r="B53" s="56"/>
      <c r="C53" s="154" t="s">
        <v>126</v>
      </c>
      <c r="D53" s="155" t="s">
        <v>114</v>
      </c>
      <c r="E53" s="155" t="s">
        <v>117</v>
      </c>
      <c r="F53" s="155" t="s">
        <v>152</v>
      </c>
      <c r="G53" s="155" t="s">
        <v>158</v>
      </c>
      <c r="H53" s="155" t="s">
        <v>127</v>
      </c>
      <c r="I53" s="156">
        <f>130-20</f>
        <v>110</v>
      </c>
      <c r="J53" s="159">
        <v>87.9</v>
      </c>
      <c r="K53" s="196">
        <f t="shared" si="0"/>
        <v>0.7990909090909092</v>
      </c>
    </row>
    <row r="54" spans="1:11" ht="47.25">
      <c r="A54" s="55"/>
      <c r="B54" s="56"/>
      <c r="C54" s="151" t="s">
        <v>159</v>
      </c>
      <c r="D54" s="152" t="s">
        <v>114</v>
      </c>
      <c r="E54" s="152" t="s">
        <v>117</v>
      </c>
      <c r="F54" s="152" t="s">
        <v>152</v>
      </c>
      <c r="G54" s="152" t="s">
        <v>160</v>
      </c>
      <c r="H54" s="152"/>
      <c r="I54" s="57">
        <f>I55</f>
        <v>16</v>
      </c>
      <c r="J54" s="57">
        <f>J55</f>
        <v>0</v>
      </c>
      <c r="K54" s="147">
        <f t="shared" si="0"/>
        <v>0</v>
      </c>
    </row>
    <row r="55" spans="1:11" ht="31.5">
      <c r="A55" s="55"/>
      <c r="B55" s="56"/>
      <c r="C55" s="154" t="s">
        <v>126</v>
      </c>
      <c r="D55" s="155" t="s">
        <v>114</v>
      </c>
      <c r="E55" s="155" t="s">
        <v>117</v>
      </c>
      <c r="F55" s="155" t="s">
        <v>152</v>
      </c>
      <c r="G55" s="155" t="s">
        <v>160</v>
      </c>
      <c r="H55" s="155" t="s">
        <v>127</v>
      </c>
      <c r="I55" s="156">
        <f>100-60-24</f>
        <v>16</v>
      </c>
      <c r="J55" s="156">
        <v>0</v>
      </c>
      <c r="K55" s="196">
        <f t="shared" si="0"/>
        <v>0</v>
      </c>
    </row>
    <row r="56" spans="1:11" ht="63">
      <c r="A56" s="55"/>
      <c r="B56" s="56"/>
      <c r="C56" s="151" t="s">
        <v>161</v>
      </c>
      <c r="D56" s="152" t="s">
        <v>114</v>
      </c>
      <c r="E56" s="152" t="s">
        <v>117</v>
      </c>
      <c r="F56" s="152" t="s">
        <v>152</v>
      </c>
      <c r="G56" s="152" t="s">
        <v>162</v>
      </c>
      <c r="H56" s="155"/>
      <c r="I56" s="57">
        <f>I57</f>
        <v>5073.6</v>
      </c>
      <c r="J56" s="57">
        <f>J57</f>
        <v>4717.5</v>
      </c>
      <c r="K56" s="147">
        <f t="shared" si="0"/>
        <v>0.9298131504257331</v>
      </c>
    </row>
    <row r="57" spans="1:11" ht="31.5">
      <c r="A57" s="55"/>
      <c r="B57" s="56"/>
      <c r="C57" s="154" t="s">
        <v>126</v>
      </c>
      <c r="D57" s="155" t="s">
        <v>114</v>
      </c>
      <c r="E57" s="155" t="s">
        <v>117</v>
      </c>
      <c r="F57" s="155" t="s">
        <v>152</v>
      </c>
      <c r="G57" s="155" t="s">
        <v>162</v>
      </c>
      <c r="H57" s="155" t="s">
        <v>127</v>
      </c>
      <c r="I57" s="156">
        <f>138+1700+1087.5+52.1+1966+130+89.3-89.3</f>
        <v>5073.6</v>
      </c>
      <c r="J57" s="156">
        <v>4717.5</v>
      </c>
      <c r="K57" s="196">
        <f t="shared" si="0"/>
        <v>0.9298131504257331</v>
      </c>
    </row>
    <row r="58" spans="1:11" ht="47.25">
      <c r="A58" s="55"/>
      <c r="B58" s="56"/>
      <c r="C58" s="151" t="s">
        <v>163</v>
      </c>
      <c r="D58" s="152" t="s">
        <v>114</v>
      </c>
      <c r="E58" s="152" t="s">
        <v>117</v>
      </c>
      <c r="F58" s="152" t="s">
        <v>152</v>
      </c>
      <c r="G58" s="152" t="s">
        <v>164</v>
      </c>
      <c r="H58" s="155"/>
      <c r="I58" s="57">
        <f>I59</f>
        <v>104</v>
      </c>
      <c r="J58" s="57">
        <f>J59</f>
        <v>92.2</v>
      </c>
      <c r="K58" s="147">
        <f t="shared" si="0"/>
        <v>0.8865384615384616</v>
      </c>
    </row>
    <row r="59" spans="1:11" ht="31.5">
      <c r="A59" s="55"/>
      <c r="B59" s="56"/>
      <c r="C59" s="154" t="s">
        <v>126</v>
      </c>
      <c r="D59" s="155" t="s">
        <v>114</v>
      </c>
      <c r="E59" s="155" t="s">
        <v>117</v>
      </c>
      <c r="F59" s="155" t="s">
        <v>152</v>
      </c>
      <c r="G59" s="155" t="s">
        <v>164</v>
      </c>
      <c r="H59" s="155" t="s">
        <v>127</v>
      </c>
      <c r="I59" s="156">
        <f>80+24</f>
        <v>104</v>
      </c>
      <c r="J59" s="156">
        <v>92.2</v>
      </c>
      <c r="K59" s="196">
        <f t="shared" si="0"/>
        <v>0.8865384615384616</v>
      </c>
    </row>
    <row r="60" spans="1:11" ht="47.25">
      <c r="A60" s="55"/>
      <c r="B60" s="56"/>
      <c r="C60" s="151" t="s">
        <v>165</v>
      </c>
      <c r="D60" s="152" t="s">
        <v>114</v>
      </c>
      <c r="E60" s="152" t="s">
        <v>117</v>
      </c>
      <c r="F60" s="152" t="s">
        <v>152</v>
      </c>
      <c r="G60" s="152" t="s">
        <v>166</v>
      </c>
      <c r="H60" s="152"/>
      <c r="I60" s="57">
        <f>I61</f>
        <v>143.5</v>
      </c>
      <c r="J60" s="57">
        <f>J61</f>
        <v>143.5</v>
      </c>
      <c r="K60" s="147">
        <f t="shared" si="0"/>
        <v>1</v>
      </c>
    </row>
    <row r="61" spans="1:11" ht="15.75">
      <c r="A61" s="55"/>
      <c r="B61" s="56"/>
      <c r="C61" s="154" t="s">
        <v>140</v>
      </c>
      <c r="D61" s="155" t="s">
        <v>114</v>
      </c>
      <c r="E61" s="155" t="s">
        <v>117</v>
      </c>
      <c r="F61" s="155" t="s">
        <v>152</v>
      </c>
      <c r="G61" s="155" t="s">
        <v>166</v>
      </c>
      <c r="H61" s="155" t="s">
        <v>141</v>
      </c>
      <c r="I61" s="156">
        <v>143.5</v>
      </c>
      <c r="J61" s="156">
        <v>143.5</v>
      </c>
      <c r="K61" s="196">
        <f t="shared" si="0"/>
        <v>1</v>
      </c>
    </row>
    <row r="62" spans="1:11" ht="31.5">
      <c r="A62" s="55"/>
      <c r="B62" s="56"/>
      <c r="C62" s="151" t="s">
        <v>138</v>
      </c>
      <c r="D62" s="152" t="s">
        <v>114</v>
      </c>
      <c r="E62" s="152" t="s">
        <v>117</v>
      </c>
      <c r="F62" s="152" t="s">
        <v>152</v>
      </c>
      <c r="G62" s="152" t="s">
        <v>139</v>
      </c>
      <c r="H62" s="152"/>
      <c r="I62" s="57">
        <f>I63</f>
        <v>125</v>
      </c>
      <c r="J62" s="57">
        <f>J63</f>
        <v>125</v>
      </c>
      <c r="K62" s="147">
        <f t="shared" si="0"/>
        <v>1</v>
      </c>
    </row>
    <row r="63" spans="1:11" ht="15.75">
      <c r="A63" s="55"/>
      <c r="B63" s="56"/>
      <c r="C63" s="154" t="s">
        <v>140</v>
      </c>
      <c r="D63" s="155" t="s">
        <v>114</v>
      </c>
      <c r="E63" s="155" t="s">
        <v>117</v>
      </c>
      <c r="F63" s="155" t="s">
        <v>152</v>
      </c>
      <c r="G63" s="155" t="s">
        <v>139</v>
      </c>
      <c r="H63" s="155" t="s">
        <v>141</v>
      </c>
      <c r="I63" s="156">
        <v>125</v>
      </c>
      <c r="J63" s="156">
        <v>125</v>
      </c>
      <c r="K63" s="196">
        <f t="shared" si="0"/>
        <v>1</v>
      </c>
    </row>
    <row r="64" spans="1:11" ht="15.75">
      <c r="A64" s="55"/>
      <c r="B64" s="56"/>
      <c r="C64" s="151" t="s">
        <v>167</v>
      </c>
      <c r="D64" s="152" t="s">
        <v>114</v>
      </c>
      <c r="E64" s="152" t="s">
        <v>168</v>
      </c>
      <c r="F64" s="152"/>
      <c r="G64" s="152"/>
      <c r="H64" s="152"/>
      <c r="I64" s="57">
        <f aca="true" t="shared" si="3" ref="I64:J67">I65</f>
        <v>299.6</v>
      </c>
      <c r="J64" s="153">
        <f t="shared" si="3"/>
        <v>299.59999999999997</v>
      </c>
      <c r="K64" s="147">
        <f t="shared" si="0"/>
        <v>0.9999999999999998</v>
      </c>
    </row>
    <row r="65" spans="1:11" ht="15.75">
      <c r="A65" s="55"/>
      <c r="B65" s="56"/>
      <c r="C65" s="151" t="s">
        <v>169</v>
      </c>
      <c r="D65" s="152" t="s">
        <v>114</v>
      </c>
      <c r="E65" s="152" t="s">
        <v>168</v>
      </c>
      <c r="F65" s="152" t="s">
        <v>170</v>
      </c>
      <c r="G65" s="152"/>
      <c r="H65" s="152"/>
      <c r="I65" s="57">
        <f t="shared" si="3"/>
        <v>299.6</v>
      </c>
      <c r="J65" s="153">
        <f t="shared" si="3"/>
        <v>299.59999999999997</v>
      </c>
      <c r="K65" s="147">
        <f t="shared" si="0"/>
        <v>0.9999999999999998</v>
      </c>
    </row>
    <row r="66" spans="1:11" ht="31.5">
      <c r="A66" s="55"/>
      <c r="B66" s="56"/>
      <c r="C66" s="151" t="s">
        <v>134</v>
      </c>
      <c r="D66" s="152" t="s">
        <v>114</v>
      </c>
      <c r="E66" s="152" t="s">
        <v>168</v>
      </c>
      <c r="F66" s="152" t="s">
        <v>170</v>
      </c>
      <c r="G66" s="152" t="s">
        <v>148</v>
      </c>
      <c r="H66" s="152"/>
      <c r="I66" s="57">
        <f t="shared" si="3"/>
        <v>299.6</v>
      </c>
      <c r="J66" s="57">
        <f t="shared" si="3"/>
        <v>299.59999999999997</v>
      </c>
      <c r="K66" s="147">
        <f t="shared" si="0"/>
        <v>0.9999999999999998</v>
      </c>
    </row>
    <row r="67" spans="1:11" ht="15.75">
      <c r="A67" s="55"/>
      <c r="B67" s="56"/>
      <c r="C67" s="151" t="s">
        <v>136</v>
      </c>
      <c r="D67" s="152" t="s">
        <v>114</v>
      </c>
      <c r="E67" s="152" t="s">
        <v>168</v>
      </c>
      <c r="F67" s="152" t="s">
        <v>170</v>
      </c>
      <c r="G67" s="152" t="s">
        <v>137</v>
      </c>
      <c r="H67" s="155"/>
      <c r="I67" s="57">
        <f t="shared" si="3"/>
        <v>299.6</v>
      </c>
      <c r="J67" s="57">
        <f t="shared" si="3"/>
        <v>299.59999999999997</v>
      </c>
      <c r="K67" s="147">
        <f t="shared" si="0"/>
        <v>0.9999999999999998</v>
      </c>
    </row>
    <row r="68" spans="1:11" ht="47.25">
      <c r="A68" s="55"/>
      <c r="B68" s="56"/>
      <c r="C68" s="151" t="s">
        <v>171</v>
      </c>
      <c r="D68" s="152" t="s">
        <v>114</v>
      </c>
      <c r="E68" s="152" t="s">
        <v>168</v>
      </c>
      <c r="F68" s="152" t="s">
        <v>170</v>
      </c>
      <c r="G68" s="152" t="s">
        <v>172</v>
      </c>
      <c r="H68" s="155"/>
      <c r="I68" s="57">
        <f>I69+I70</f>
        <v>299.6</v>
      </c>
      <c r="J68" s="57">
        <f>J69+J70</f>
        <v>299.59999999999997</v>
      </c>
      <c r="K68" s="147">
        <f t="shared" si="0"/>
        <v>0.9999999999999998</v>
      </c>
    </row>
    <row r="69" spans="1:11" ht="78.75">
      <c r="A69" s="55"/>
      <c r="B69" s="56"/>
      <c r="C69" s="154" t="s">
        <v>124</v>
      </c>
      <c r="D69" s="155" t="s">
        <v>114</v>
      </c>
      <c r="E69" s="155" t="s">
        <v>168</v>
      </c>
      <c r="F69" s="155" t="s">
        <v>170</v>
      </c>
      <c r="G69" s="155" t="s">
        <v>172</v>
      </c>
      <c r="H69" s="155" t="s">
        <v>125</v>
      </c>
      <c r="I69" s="156">
        <f>254.7+10</f>
        <v>264.7</v>
      </c>
      <c r="J69" s="156">
        <v>264.7</v>
      </c>
      <c r="K69" s="196">
        <f t="shared" si="0"/>
        <v>1</v>
      </c>
    </row>
    <row r="70" spans="1:11" ht="31.5">
      <c r="A70" s="55"/>
      <c r="B70" s="56"/>
      <c r="C70" s="154" t="s">
        <v>126</v>
      </c>
      <c r="D70" s="155" t="s">
        <v>114</v>
      </c>
      <c r="E70" s="155" t="s">
        <v>168</v>
      </c>
      <c r="F70" s="155" t="s">
        <v>170</v>
      </c>
      <c r="G70" s="155" t="s">
        <v>172</v>
      </c>
      <c r="H70" s="155" t="s">
        <v>127</v>
      </c>
      <c r="I70" s="156">
        <f>42.7-7.8</f>
        <v>34.900000000000006</v>
      </c>
      <c r="J70" s="156">
        <v>34.9</v>
      </c>
      <c r="K70" s="196">
        <f t="shared" si="0"/>
        <v>0.9999999999999998</v>
      </c>
    </row>
    <row r="71" spans="1:11" ht="31.5">
      <c r="A71" s="55"/>
      <c r="B71" s="56"/>
      <c r="C71" s="151" t="s">
        <v>173</v>
      </c>
      <c r="D71" s="152" t="s">
        <v>114</v>
      </c>
      <c r="E71" s="152" t="s">
        <v>170</v>
      </c>
      <c r="F71" s="152"/>
      <c r="G71" s="152" t="s">
        <v>115</v>
      </c>
      <c r="H71" s="152" t="s">
        <v>115</v>
      </c>
      <c r="I71" s="57">
        <f>I72</f>
        <v>253.7</v>
      </c>
      <c r="J71" s="153">
        <f>J72</f>
        <v>249</v>
      </c>
      <c r="K71" s="147">
        <f t="shared" si="0"/>
        <v>0.9814741821048483</v>
      </c>
    </row>
    <row r="72" spans="1:11" ht="47.25">
      <c r="A72" s="55"/>
      <c r="B72" s="56"/>
      <c r="C72" s="151" t="s">
        <v>174</v>
      </c>
      <c r="D72" s="152" t="s">
        <v>114</v>
      </c>
      <c r="E72" s="152" t="s">
        <v>170</v>
      </c>
      <c r="F72" s="152" t="s">
        <v>111</v>
      </c>
      <c r="G72" s="152"/>
      <c r="H72" s="152"/>
      <c r="I72" s="57">
        <f>I73+I85</f>
        <v>253.7</v>
      </c>
      <c r="J72" s="153">
        <f>J73+J85</f>
        <v>249</v>
      </c>
      <c r="K72" s="147">
        <f t="shared" si="0"/>
        <v>0.9814741821048483</v>
      </c>
    </row>
    <row r="73" spans="1:11" ht="78.75">
      <c r="A73" s="55"/>
      <c r="B73" s="56"/>
      <c r="C73" s="151" t="s">
        <v>175</v>
      </c>
      <c r="D73" s="152" t="s">
        <v>114</v>
      </c>
      <c r="E73" s="152" t="s">
        <v>170</v>
      </c>
      <c r="F73" s="152" t="s">
        <v>111</v>
      </c>
      <c r="G73" s="152" t="s">
        <v>176</v>
      </c>
      <c r="H73" s="152"/>
      <c r="I73" s="57">
        <f>I74</f>
        <v>243.7</v>
      </c>
      <c r="J73" s="57">
        <f>J74</f>
        <v>239</v>
      </c>
      <c r="K73" s="147">
        <f t="shared" si="0"/>
        <v>0.9807139926138696</v>
      </c>
    </row>
    <row r="74" spans="1:11" ht="15.75">
      <c r="A74" s="55"/>
      <c r="B74" s="56"/>
      <c r="C74" s="151" t="s">
        <v>271</v>
      </c>
      <c r="D74" s="152" t="s">
        <v>114</v>
      </c>
      <c r="E74" s="152" t="s">
        <v>170</v>
      </c>
      <c r="F74" s="152" t="s">
        <v>111</v>
      </c>
      <c r="G74" s="152" t="s">
        <v>272</v>
      </c>
      <c r="H74" s="152"/>
      <c r="I74" s="57">
        <f>I75</f>
        <v>243.7</v>
      </c>
      <c r="J74" s="57">
        <f>J75+J80+J83</f>
        <v>239</v>
      </c>
      <c r="K74" s="147">
        <f t="shared" si="0"/>
        <v>0.9807139926138696</v>
      </c>
    </row>
    <row r="75" spans="1:11" ht="31.5">
      <c r="A75" s="55"/>
      <c r="B75" s="56"/>
      <c r="C75" s="151" t="s">
        <v>273</v>
      </c>
      <c r="D75" s="152" t="s">
        <v>114</v>
      </c>
      <c r="E75" s="152" t="s">
        <v>170</v>
      </c>
      <c r="F75" s="152" t="s">
        <v>111</v>
      </c>
      <c r="G75" s="152" t="s">
        <v>274</v>
      </c>
      <c r="H75" s="155"/>
      <c r="I75" s="57">
        <f>I76+I80+I78</f>
        <v>243.7</v>
      </c>
      <c r="J75" s="57">
        <f>J76+J78</f>
        <v>226.2</v>
      </c>
      <c r="K75" s="147">
        <f t="shared" si="0"/>
        <v>0.9281903980303652</v>
      </c>
    </row>
    <row r="76" spans="1:11" ht="31.5">
      <c r="A76" s="55"/>
      <c r="B76" s="56"/>
      <c r="C76" s="151" t="s">
        <v>177</v>
      </c>
      <c r="D76" s="152" t="s">
        <v>114</v>
      </c>
      <c r="E76" s="152" t="s">
        <v>170</v>
      </c>
      <c r="F76" s="152" t="s">
        <v>111</v>
      </c>
      <c r="G76" s="152" t="s">
        <v>275</v>
      </c>
      <c r="H76" s="155"/>
      <c r="I76" s="57">
        <f>I77</f>
        <v>185</v>
      </c>
      <c r="J76" s="57">
        <f>J77</f>
        <v>184.4</v>
      </c>
      <c r="K76" s="147">
        <f t="shared" si="0"/>
        <v>0.9967567567567568</v>
      </c>
    </row>
    <row r="77" spans="1:11" ht="31.5">
      <c r="A77" s="55"/>
      <c r="B77" s="56"/>
      <c r="C77" s="154" t="s">
        <v>126</v>
      </c>
      <c r="D77" s="155" t="s">
        <v>114</v>
      </c>
      <c r="E77" s="155" t="s">
        <v>170</v>
      </c>
      <c r="F77" s="155" t="s">
        <v>111</v>
      </c>
      <c r="G77" s="155" t="s">
        <v>275</v>
      </c>
      <c r="H77" s="155" t="s">
        <v>127</v>
      </c>
      <c r="I77" s="156">
        <f>302.7-16-101.7</f>
        <v>185</v>
      </c>
      <c r="J77" s="156">
        <v>184.4</v>
      </c>
      <c r="K77" s="196">
        <f t="shared" si="0"/>
        <v>0.9967567567567568</v>
      </c>
    </row>
    <row r="78" spans="1:11" ht="47.25">
      <c r="A78" s="55"/>
      <c r="B78" s="56"/>
      <c r="C78" s="151" t="s">
        <v>276</v>
      </c>
      <c r="D78" s="152" t="s">
        <v>114</v>
      </c>
      <c r="E78" s="152" t="s">
        <v>170</v>
      </c>
      <c r="F78" s="152" t="s">
        <v>111</v>
      </c>
      <c r="G78" s="152" t="s">
        <v>277</v>
      </c>
      <c r="H78" s="155"/>
      <c r="I78" s="57">
        <f>I79</f>
        <v>42.7</v>
      </c>
      <c r="J78" s="57">
        <f>J79</f>
        <v>41.8</v>
      </c>
      <c r="K78" s="147">
        <f t="shared" si="0"/>
        <v>0.9789227166276345</v>
      </c>
    </row>
    <row r="79" spans="1:11" ht="31.5">
      <c r="A79" s="55"/>
      <c r="B79" s="56"/>
      <c r="C79" s="154" t="s">
        <v>126</v>
      </c>
      <c r="D79" s="155" t="s">
        <v>114</v>
      </c>
      <c r="E79" s="155" t="s">
        <v>170</v>
      </c>
      <c r="F79" s="155" t="s">
        <v>111</v>
      </c>
      <c r="G79" s="155" t="s">
        <v>277</v>
      </c>
      <c r="H79" s="155" t="s">
        <v>127</v>
      </c>
      <c r="I79" s="156">
        <v>42.7</v>
      </c>
      <c r="J79" s="156">
        <v>41.8</v>
      </c>
      <c r="K79" s="196">
        <f t="shared" si="0"/>
        <v>0.9789227166276345</v>
      </c>
    </row>
    <row r="80" spans="1:11" ht="31.5">
      <c r="A80" s="55"/>
      <c r="B80" s="56"/>
      <c r="C80" s="151" t="s">
        <v>278</v>
      </c>
      <c r="D80" s="152" t="s">
        <v>114</v>
      </c>
      <c r="E80" s="152" t="s">
        <v>170</v>
      </c>
      <c r="F80" s="152" t="s">
        <v>111</v>
      </c>
      <c r="G80" s="152" t="s">
        <v>279</v>
      </c>
      <c r="H80" s="155"/>
      <c r="I80" s="57">
        <f>I83+I81</f>
        <v>16</v>
      </c>
      <c r="J80" s="153">
        <f>J81</f>
        <v>12.8</v>
      </c>
      <c r="K80" s="147">
        <f t="shared" si="0"/>
        <v>0.8</v>
      </c>
    </row>
    <row r="81" spans="1:11" ht="47.25">
      <c r="A81" s="55"/>
      <c r="B81" s="56"/>
      <c r="C81" s="151" t="s">
        <v>280</v>
      </c>
      <c r="D81" s="152" t="s">
        <v>114</v>
      </c>
      <c r="E81" s="152" t="s">
        <v>170</v>
      </c>
      <c r="F81" s="152" t="s">
        <v>111</v>
      </c>
      <c r="G81" s="152" t="s">
        <v>281</v>
      </c>
      <c r="H81" s="155"/>
      <c r="I81" s="57">
        <f>I82</f>
        <v>16</v>
      </c>
      <c r="J81" s="153">
        <f>J82</f>
        <v>12.8</v>
      </c>
      <c r="K81" s="147">
        <f t="shared" si="0"/>
        <v>0.8</v>
      </c>
    </row>
    <row r="82" spans="1:11" ht="31.5">
      <c r="A82" s="55"/>
      <c r="B82" s="56"/>
      <c r="C82" s="154" t="s">
        <v>126</v>
      </c>
      <c r="D82" s="155" t="s">
        <v>114</v>
      </c>
      <c r="E82" s="155" t="s">
        <v>170</v>
      </c>
      <c r="F82" s="155" t="s">
        <v>111</v>
      </c>
      <c r="G82" s="155" t="s">
        <v>281</v>
      </c>
      <c r="H82" s="155" t="s">
        <v>127</v>
      </c>
      <c r="I82" s="156">
        <v>16</v>
      </c>
      <c r="J82" s="159">
        <v>12.8</v>
      </c>
      <c r="K82" s="196">
        <f aca="true" t="shared" si="4" ref="K82:K145">J82/I82</f>
        <v>0.8</v>
      </c>
    </row>
    <row r="83" spans="1:11" ht="15.75">
      <c r="A83" s="55"/>
      <c r="B83" s="56"/>
      <c r="C83" s="151"/>
      <c r="D83" s="152"/>
      <c r="E83" s="152"/>
      <c r="F83" s="152"/>
      <c r="G83" s="152"/>
      <c r="H83" s="155"/>
      <c r="I83" s="57"/>
      <c r="J83" s="57"/>
      <c r="K83" s="196"/>
    </row>
    <row r="84" spans="1:11" ht="15.75">
      <c r="A84" s="55"/>
      <c r="B84" s="56"/>
      <c r="C84" s="154"/>
      <c r="D84" s="155"/>
      <c r="E84" s="155"/>
      <c r="F84" s="155"/>
      <c r="G84" s="155"/>
      <c r="H84" s="155"/>
      <c r="I84" s="156"/>
      <c r="J84" s="156"/>
      <c r="K84" s="196"/>
    </row>
    <row r="85" spans="1:11" ht="78.75">
      <c r="A85" s="55"/>
      <c r="B85" s="56"/>
      <c r="C85" s="151" t="s">
        <v>178</v>
      </c>
      <c r="D85" s="152" t="s">
        <v>114</v>
      </c>
      <c r="E85" s="152" t="s">
        <v>170</v>
      </c>
      <c r="F85" s="152" t="s">
        <v>111</v>
      </c>
      <c r="G85" s="152" t="s">
        <v>179</v>
      </c>
      <c r="H85" s="155"/>
      <c r="I85" s="57">
        <f aca="true" t="shared" si="5" ref="I85:J88">I86</f>
        <v>10</v>
      </c>
      <c r="J85" s="57">
        <f t="shared" si="5"/>
        <v>10</v>
      </c>
      <c r="K85" s="147">
        <f t="shared" si="4"/>
        <v>1</v>
      </c>
    </row>
    <row r="86" spans="1:11" ht="15.75">
      <c r="A86" s="55"/>
      <c r="B86" s="56"/>
      <c r="C86" s="151" t="s">
        <v>271</v>
      </c>
      <c r="D86" s="152" t="s">
        <v>114</v>
      </c>
      <c r="E86" s="152" t="s">
        <v>170</v>
      </c>
      <c r="F86" s="152" t="s">
        <v>111</v>
      </c>
      <c r="G86" s="152" t="s">
        <v>282</v>
      </c>
      <c r="H86" s="152"/>
      <c r="I86" s="57">
        <f t="shared" si="5"/>
        <v>10</v>
      </c>
      <c r="J86" s="57">
        <f t="shared" si="5"/>
        <v>10</v>
      </c>
      <c r="K86" s="147">
        <f t="shared" si="4"/>
        <v>1</v>
      </c>
    </row>
    <row r="87" spans="1:11" ht="47.25">
      <c r="A87" s="55"/>
      <c r="B87" s="56"/>
      <c r="C87" s="151" t="s">
        <v>283</v>
      </c>
      <c r="D87" s="152" t="s">
        <v>114</v>
      </c>
      <c r="E87" s="152" t="s">
        <v>170</v>
      </c>
      <c r="F87" s="152" t="s">
        <v>111</v>
      </c>
      <c r="G87" s="152" t="s">
        <v>284</v>
      </c>
      <c r="H87" s="155"/>
      <c r="I87" s="57">
        <f t="shared" si="5"/>
        <v>10</v>
      </c>
      <c r="J87" s="57">
        <f t="shared" si="5"/>
        <v>10</v>
      </c>
      <c r="K87" s="147">
        <f t="shared" si="4"/>
        <v>1</v>
      </c>
    </row>
    <row r="88" spans="1:11" ht="31.5">
      <c r="A88" s="55"/>
      <c r="B88" s="56"/>
      <c r="C88" s="151" t="s">
        <v>285</v>
      </c>
      <c r="D88" s="152" t="s">
        <v>114</v>
      </c>
      <c r="E88" s="152" t="s">
        <v>170</v>
      </c>
      <c r="F88" s="152" t="s">
        <v>111</v>
      </c>
      <c r="G88" s="152" t="s">
        <v>286</v>
      </c>
      <c r="H88" s="155"/>
      <c r="I88" s="57">
        <f t="shared" si="5"/>
        <v>10</v>
      </c>
      <c r="J88" s="57">
        <f t="shared" si="5"/>
        <v>10</v>
      </c>
      <c r="K88" s="147">
        <f t="shared" si="4"/>
        <v>1</v>
      </c>
    </row>
    <row r="89" spans="1:11" ht="31.5">
      <c r="A89" s="55"/>
      <c r="B89" s="56"/>
      <c r="C89" s="154" t="s">
        <v>126</v>
      </c>
      <c r="D89" s="155" t="s">
        <v>114</v>
      </c>
      <c r="E89" s="155" t="s">
        <v>170</v>
      </c>
      <c r="F89" s="155" t="s">
        <v>111</v>
      </c>
      <c r="G89" s="155" t="s">
        <v>286</v>
      </c>
      <c r="H89" s="155" t="s">
        <v>127</v>
      </c>
      <c r="I89" s="156">
        <v>10</v>
      </c>
      <c r="J89" s="156">
        <v>10</v>
      </c>
      <c r="K89" s="196">
        <f t="shared" si="4"/>
        <v>1</v>
      </c>
    </row>
    <row r="90" spans="1:11" ht="15.75">
      <c r="A90" s="55"/>
      <c r="B90" s="56"/>
      <c r="C90" s="151" t="s">
        <v>181</v>
      </c>
      <c r="D90" s="152" t="s">
        <v>114</v>
      </c>
      <c r="E90" s="152" t="s">
        <v>119</v>
      </c>
      <c r="F90" s="152"/>
      <c r="G90" s="152"/>
      <c r="H90" s="152"/>
      <c r="I90" s="57">
        <f>I122+I127+I91</f>
        <v>21213.2</v>
      </c>
      <c r="J90" s="153">
        <f>J91+J122+J127</f>
        <v>20129</v>
      </c>
      <c r="K90" s="147">
        <f t="shared" si="4"/>
        <v>0.948890313578338</v>
      </c>
    </row>
    <row r="91" spans="1:11" ht="15.75">
      <c r="A91" s="55"/>
      <c r="B91" s="56"/>
      <c r="C91" s="151" t="s">
        <v>182</v>
      </c>
      <c r="D91" s="152" t="s">
        <v>114</v>
      </c>
      <c r="E91" s="152" t="s">
        <v>119</v>
      </c>
      <c r="F91" s="152" t="s">
        <v>183</v>
      </c>
      <c r="G91" s="152"/>
      <c r="H91" s="152"/>
      <c r="I91" s="57">
        <f>I97+I115+I92+I110</f>
        <v>21020.4</v>
      </c>
      <c r="J91" s="153">
        <f>J92+J97+J110+J115</f>
        <v>19977.5</v>
      </c>
      <c r="K91" s="147">
        <f t="shared" si="4"/>
        <v>0.9503862914121519</v>
      </c>
    </row>
    <row r="92" spans="1:11" ht="94.5">
      <c r="A92" s="55"/>
      <c r="B92" s="56"/>
      <c r="C92" s="151" t="s">
        <v>287</v>
      </c>
      <c r="D92" s="152" t="s">
        <v>114</v>
      </c>
      <c r="E92" s="152" t="s">
        <v>119</v>
      </c>
      <c r="F92" s="152" t="s">
        <v>183</v>
      </c>
      <c r="G92" s="152" t="s">
        <v>184</v>
      </c>
      <c r="H92" s="155"/>
      <c r="I92" s="57">
        <f aca="true" t="shared" si="6" ref="I92:J95">I93</f>
        <v>2873.6</v>
      </c>
      <c r="J92" s="57">
        <f t="shared" si="6"/>
        <v>2873.6</v>
      </c>
      <c r="K92" s="147">
        <f t="shared" si="4"/>
        <v>1</v>
      </c>
    </row>
    <row r="93" spans="1:11" ht="15.75">
      <c r="A93" s="55"/>
      <c r="B93" s="56"/>
      <c r="C93" s="151" t="s">
        <v>271</v>
      </c>
      <c r="D93" s="152" t="s">
        <v>114</v>
      </c>
      <c r="E93" s="152" t="s">
        <v>119</v>
      </c>
      <c r="F93" s="152" t="s">
        <v>183</v>
      </c>
      <c r="G93" s="152" t="s">
        <v>288</v>
      </c>
      <c r="H93" s="155"/>
      <c r="I93" s="57">
        <f t="shared" si="6"/>
        <v>2873.6</v>
      </c>
      <c r="J93" s="57">
        <f t="shared" si="6"/>
        <v>2873.6</v>
      </c>
      <c r="K93" s="147">
        <f t="shared" si="4"/>
        <v>1</v>
      </c>
    </row>
    <row r="94" spans="1:11" ht="31.5">
      <c r="A94" s="55"/>
      <c r="B94" s="56"/>
      <c r="C94" s="151" t="s">
        <v>289</v>
      </c>
      <c r="D94" s="152" t="s">
        <v>114</v>
      </c>
      <c r="E94" s="152" t="s">
        <v>119</v>
      </c>
      <c r="F94" s="152" t="s">
        <v>183</v>
      </c>
      <c r="G94" s="152" t="s">
        <v>290</v>
      </c>
      <c r="H94" s="155"/>
      <c r="I94" s="57">
        <f t="shared" si="6"/>
        <v>2873.6</v>
      </c>
      <c r="J94" s="57">
        <f t="shared" si="6"/>
        <v>2873.6</v>
      </c>
      <c r="K94" s="147">
        <f t="shared" si="4"/>
        <v>1</v>
      </c>
    </row>
    <row r="95" spans="1:11" ht="110.25">
      <c r="A95" s="55"/>
      <c r="B95" s="56"/>
      <c r="C95" s="160" t="s">
        <v>185</v>
      </c>
      <c r="D95" s="152" t="s">
        <v>114</v>
      </c>
      <c r="E95" s="152" t="s">
        <v>119</v>
      </c>
      <c r="F95" s="152" t="s">
        <v>183</v>
      </c>
      <c r="G95" s="152" t="s">
        <v>291</v>
      </c>
      <c r="H95" s="152"/>
      <c r="I95" s="57">
        <f t="shared" si="6"/>
        <v>2873.6</v>
      </c>
      <c r="J95" s="57">
        <f t="shared" si="6"/>
        <v>2873.6</v>
      </c>
      <c r="K95" s="147">
        <f t="shared" si="4"/>
        <v>1</v>
      </c>
    </row>
    <row r="96" spans="1:11" ht="31.5">
      <c r="A96" s="55"/>
      <c r="B96" s="56"/>
      <c r="C96" s="154" t="s">
        <v>126</v>
      </c>
      <c r="D96" s="155" t="s">
        <v>114</v>
      </c>
      <c r="E96" s="155" t="s">
        <v>119</v>
      </c>
      <c r="F96" s="155" t="s">
        <v>183</v>
      </c>
      <c r="G96" s="155" t="s">
        <v>291</v>
      </c>
      <c r="H96" s="155" t="s">
        <v>127</v>
      </c>
      <c r="I96" s="156">
        <v>2873.6</v>
      </c>
      <c r="J96" s="156">
        <v>2873.6</v>
      </c>
      <c r="K96" s="196">
        <f t="shared" si="4"/>
        <v>1</v>
      </c>
    </row>
    <row r="97" spans="1:11" ht="78.75">
      <c r="A97" s="55"/>
      <c r="B97" s="56"/>
      <c r="C97" s="151" t="s">
        <v>186</v>
      </c>
      <c r="D97" s="152" t="s">
        <v>114</v>
      </c>
      <c r="E97" s="152" t="s">
        <v>119</v>
      </c>
      <c r="F97" s="152" t="s">
        <v>183</v>
      </c>
      <c r="G97" s="152" t="s">
        <v>187</v>
      </c>
      <c r="H97" s="152"/>
      <c r="I97" s="57">
        <f>I98+I106</f>
        <v>14329.5</v>
      </c>
      <c r="J97" s="57">
        <f>J98+J106</f>
        <v>14223</v>
      </c>
      <c r="K97" s="147">
        <f t="shared" si="4"/>
        <v>0.9925677797550507</v>
      </c>
    </row>
    <row r="98" spans="1:11" ht="15.75">
      <c r="A98" s="55"/>
      <c r="B98" s="56"/>
      <c r="C98" s="158" t="s">
        <v>292</v>
      </c>
      <c r="D98" s="152" t="s">
        <v>114</v>
      </c>
      <c r="E98" s="152" t="s">
        <v>119</v>
      </c>
      <c r="F98" s="152" t="s">
        <v>183</v>
      </c>
      <c r="G98" s="152" t="s">
        <v>293</v>
      </c>
      <c r="H98" s="155"/>
      <c r="I98" s="57">
        <f>I99</f>
        <v>2350.5</v>
      </c>
      <c r="J98" s="57">
        <f>J99</f>
        <v>2244</v>
      </c>
      <c r="K98" s="147">
        <f t="shared" si="4"/>
        <v>0.9546904913848118</v>
      </c>
    </row>
    <row r="99" spans="1:11" ht="63">
      <c r="A99" s="55"/>
      <c r="B99" s="56"/>
      <c r="C99" s="158" t="s">
        <v>294</v>
      </c>
      <c r="D99" s="152" t="s">
        <v>114</v>
      </c>
      <c r="E99" s="152" t="s">
        <v>119</v>
      </c>
      <c r="F99" s="152" t="s">
        <v>183</v>
      </c>
      <c r="G99" s="152" t="s">
        <v>295</v>
      </c>
      <c r="H99" s="155"/>
      <c r="I99" s="57">
        <f>I100+I102+I104</f>
        <v>2350.5</v>
      </c>
      <c r="J99" s="57">
        <f>J102+J104</f>
        <v>2244</v>
      </c>
      <c r="K99" s="147">
        <f t="shared" si="4"/>
        <v>0.9546904913848118</v>
      </c>
    </row>
    <row r="100" spans="1:11" ht="15.75" hidden="1">
      <c r="A100" s="55"/>
      <c r="B100" s="56"/>
      <c r="C100" s="158"/>
      <c r="D100" s="152"/>
      <c r="E100" s="152"/>
      <c r="F100" s="152"/>
      <c r="G100" s="152"/>
      <c r="H100" s="155"/>
      <c r="I100" s="57"/>
      <c r="J100" s="57"/>
      <c r="K100" s="196"/>
    </row>
    <row r="101" spans="1:11" ht="15.75" hidden="1">
      <c r="A101" s="55"/>
      <c r="B101" s="56"/>
      <c r="C101" s="154"/>
      <c r="D101" s="155"/>
      <c r="E101" s="155"/>
      <c r="F101" s="155"/>
      <c r="G101" s="155"/>
      <c r="H101" s="155"/>
      <c r="I101" s="156"/>
      <c r="J101" s="156"/>
      <c r="K101" s="196"/>
    </row>
    <row r="102" spans="1:11" ht="63">
      <c r="A102" s="55"/>
      <c r="B102" s="56"/>
      <c r="C102" s="158" t="s">
        <v>189</v>
      </c>
      <c r="D102" s="152" t="s">
        <v>114</v>
      </c>
      <c r="E102" s="152" t="s">
        <v>119</v>
      </c>
      <c r="F102" s="152" t="s">
        <v>183</v>
      </c>
      <c r="G102" s="152" t="s">
        <v>296</v>
      </c>
      <c r="H102" s="155"/>
      <c r="I102" s="57">
        <f>I103</f>
        <v>200</v>
      </c>
      <c r="J102" s="57">
        <f>J103</f>
        <v>97</v>
      </c>
      <c r="K102" s="147">
        <f t="shared" si="4"/>
        <v>0.485</v>
      </c>
    </row>
    <row r="103" spans="1:11" ht="31.5">
      <c r="A103" s="55"/>
      <c r="B103" s="56"/>
      <c r="C103" s="154" t="s">
        <v>126</v>
      </c>
      <c r="D103" s="155" t="s">
        <v>114</v>
      </c>
      <c r="E103" s="155" t="s">
        <v>119</v>
      </c>
      <c r="F103" s="155" t="s">
        <v>183</v>
      </c>
      <c r="G103" s="155" t="s">
        <v>296</v>
      </c>
      <c r="H103" s="155" t="s">
        <v>127</v>
      </c>
      <c r="I103" s="156">
        <v>200</v>
      </c>
      <c r="J103" s="156">
        <v>97</v>
      </c>
      <c r="K103" s="196">
        <f t="shared" si="4"/>
        <v>0.485</v>
      </c>
    </row>
    <row r="104" spans="1:11" ht="31.5">
      <c r="A104" s="55"/>
      <c r="B104" s="56"/>
      <c r="C104" s="158" t="s">
        <v>188</v>
      </c>
      <c r="D104" s="152" t="s">
        <v>114</v>
      </c>
      <c r="E104" s="152" t="s">
        <v>119</v>
      </c>
      <c r="F104" s="152" t="s">
        <v>183</v>
      </c>
      <c r="G104" s="152" t="s">
        <v>297</v>
      </c>
      <c r="H104" s="155"/>
      <c r="I104" s="57">
        <f>I105</f>
        <v>2150.5</v>
      </c>
      <c r="J104" s="57">
        <f>J105</f>
        <v>2147</v>
      </c>
      <c r="K104" s="147">
        <f t="shared" si="4"/>
        <v>0.9983724715182516</v>
      </c>
    </row>
    <row r="105" spans="1:11" ht="31.5">
      <c r="A105" s="55"/>
      <c r="B105" s="56"/>
      <c r="C105" s="154" t="s">
        <v>126</v>
      </c>
      <c r="D105" s="155" t="s">
        <v>114</v>
      </c>
      <c r="E105" s="155" t="s">
        <v>119</v>
      </c>
      <c r="F105" s="155" t="s">
        <v>183</v>
      </c>
      <c r="G105" s="155" t="s">
        <v>297</v>
      </c>
      <c r="H105" s="155" t="s">
        <v>127</v>
      </c>
      <c r="I105" s="156">
        <f>1020+1130.5</f>
        <v>2150.5</v>
      </c>
      <c r="J105" s="156">
        <v>2147</v>
      </c>
      <c r="K105" s="196">
        <f t="shared" si="4"/>
        <v>0.9983724715182516</v>
      </c>
    </row>
    <row r="106" spans="1:11" ht="31.5">
      <c r="A106" s="55"/>
      <c r="B106" s="56"/>
      <c r="C106" s="158" t="s">
        <v>298</v>
      </c>
      <c r="D106" s="152" t="s">
        <v>114</v>
      </c>
      <c r="E106" s="152" t="s">
        <v>119</v>
      </c>
      <c r="F106" s="152" t="s">
        <v>183</v>
      </c>
      <c r="G106" s="152" t="s">
        <v>299</v>
      </c>
      <c r="H106" s="155"/>
      <c r="I106" s="57">
        <f aca="true" t="shared" si="7" ref="I106:J108">I107</f>
        <v>11979</v>
      </c>
      <c r="J106" s="57">
        <f t="shared" si="7"/>
        <v>11979</v>
      </c>
      <c r="K106" s="147">
        <f t="shared" si="4"/>
        <v>1</v>
      </c>
    </row>
    <row r="107" spans="1:11" ht="31.5">
      <c r="A107" s="55"/>
      <c r="B107" s="56"/>
      <c r="C107" s="158" t="s">
        <v>300</v>
      </c>
      <c r="D107" s="152" t="s">
        <v>114</v>
      </c>
      <c r="E107" s="152" t="s">
        <v>119</v>
      </c>
      <c r="F107" s="152" t="s">
        <v>183</v>
      </c>
      <c r="G107" s="152" t="s">
        <v>301</v>
      </c>
      <c r="H107" s="155"/>
      <c r="I107" s="57">
        <f t="shared" si="7"/>
        <v>11979</v>
      </c>
      <c r="J107" s="57">
        <f t="shared" si="7"/>
        <v>11979</v>
      </c>
      <c r="K107" s="147">
        <f t="shared" si="4"/>
        <v>1</v>
      </c>
    </row>
    <row r="108" spans="1:11" ht="63">
      <c r="A108" s="55"/>
      <c r="B108" s="56"/>
      <c r="C108" s="158" t="s">
        <v>190</v>
      </c>
      <c r="D108" s="152" t="s">
        <v>114</v>
      </c>
      <c r="E108" s="152" t="s">
        <v>119</v>
      </c>
      <c r="F108" s="152" t="s">
        <v>183</v>
      </c>
      <c r="G108" s="152" t="s">
        <v>302</v>
      </c>
      <c r="H108" s="155"/>
      <c r="I108" s="57">
        <f t="shared" si="7"/>
        <v>11979</v>
      </c>
      <c r="J108" s="57">
        <f t="shared" si="7"/>
        <v>11979</v>
      </c>
      <c r="K108" s="147">
        <f t="shared" si="4"/>
        <v>1</v>
      </c>
    </row>
    <row r="109" spans="1:11" ht="31.5">
      <c r="A109" s="55"/>
      <c r="B109" s="56"/>
      <c r="C109" s="154" t="s">
        <v>126</v>
      </c>
      <c r="D109" s="155" t="s">
        <v>114</v>
      </c>
      <c r="E109" s="155" t="s">
        <v>119</v>
      </c>
      <c r="F109" s="155" t="s">
        <v>183</v>
      </c>
      <c r="G109" s="155" t="s">
        <v>302</v>
      </c>
      <c r="H109" s="155" t="s">
        <v>127</v>
      </c>
      <c r="I109" s="156">
        <f>10969.7+1009.3</f>
        <v>11979</v>
      </c>
      <c r="J109" s="156">
        <v>11979</v>
      </c>
      <c r="K109" s="196">
        <f t="shared" si="4"/>
        <v>1</v>
      </c>
    </row>
    <row r="110" spans="1:11" ht="110.25">
      <c r="A110" s="55"/>
      <c r="B110" s="56"/>
      <c r="C110" s="158" t="s">
        <v>191</v>
      </c>
      <c r="D110" s="152" t="s">
        <v>114</v>
      </c>
      <c r="E110" s="152" t="s">
        <v>119</v>
      </c>
      <c r="F110" s="152" t="s">
        <v>183</v>
      </c>
      <c r="G110" s="152" t="s">
        <v>192</v>
      </c>
      <c r="H110" s="152"/>
      <c r="I110" s="57">
        <f aca="true" t="shared" si="8" ref="I110:J113">I111</f>
        <v>1932.2000000000003</v>
      </c>
      <c r="J110" s="57">
        <f t="shared" si="8"/>
        <v>1932.2</v>
      </c>
      <c r="K110" s="147">
        <f t="shared" si="4"/>
        <v>0.9999999999999999</v>
      </c>
    </row>
    <row r="111" spans="1:11" ht="15.75">
      <c r="A111" s="55"/>
      <c r="B111" s="56"/>
      <c r="C111" s="158" t="s">
        <v>292</v>
      </c>
      <c r="D111" s="152" t="s">
        <v>114</v>
      </c>
      <c r="E111" s="152" t="s">
        <v>119</v>
      </c>
      <c r="F111" s="152" t="s">
        <v>183</v>
      </c>
      <c r="G111" s="152" t="s">
        <v>303</v>
      </c>
      <c r="H111" s="152"/>
      <c r="I111" s="57">
        <f t="shared" si="8"/>
        <v>1932.2000000000003</v>
      </c>
      <c r="J111" s="57">
        <f t="shared" si="8"/>
        <v>1932.2</v>
      </c>
      <c r="K111" s="147">
        <f t="shared" si="4"/>
        <v>0.9999999999999999</v>
      </c>
    </row>
    <row r="112" spans="1:11" ht="63">
      <c r="A112" s="55"/>
      <c r="B112" s="56"/>
      <c r="C112" s="151" t="s">
        <v>304</v>
      </c>
      <c r="D112" s="152" t="s">
        <v>114</v>
      </c>
      <c r="E112" s="152" t="s">
        <v>119</v>
      </c>
      <c r="F112" s="152" t="s">
        <v>183</v>
      </c>
      <c r="G112" s="152" t="s">
        <v>305</v>
      </c>
      <c r="H112" s="152"/>
      <c r="I112" s="57">
        <f t="shared" si="8"/>
        <v>1932.2000000000003</v>
      </c>
      <c r="J112" s="57">
        <f t="shared" si="8"/>
        <v>1932.2</v>
      </c>
      <c r="K112" s="147">
        <f t="shared" si="4"/>
        <v>0.9999999999999999</v>
      </c>
    </row>
    <row r="113" spans="1:11" ht="94.5">
      <c r="A113" s="55"/>
      <c r="B113" s="56"/>
      <c r="C113" s="158" t="s">
        <v>193</v>
      </c>
      <c r="D113" s="152" t="s">
        <v>114</v>
      </c>
      <c r="E113" s="152" t="s">
        <v>119</v>
      </c>
      <c r="F113" s="152" t="s">
        <v>183</v>
      </c>
      <c r="G113" s="152" t="s">
        <v>306</v>
      </c>
      <c r="H113" s="152"/>
      <c r="I113" s="57">
        <f t="shared" si="8"/>
        <v>1932.2000000000003</v>
      </c>
      <c r="J113" s="57">
        <f t="shared" si="8"/>
        <v>1932.2</v>
      </c>
      <c r="K113" s="147">
        <f t="shared" si="4"/>
        <v>0.9999999999999999</v>
      </c>
    </row>
    <row r="114" spans="1:11" ht="31.5">
      <c r="A114" s="55"/>
      <c r="B114" s="56"/>
      <c r="C114" s="154" t="s">
        <v>126</v>
      </c>
      <c r="D114" s="155" t="s">
        <v>114</v>
      </c>
      <c r="E114" s="155" t="s">
        <v>119</v>
      </c>
      <c r="F114" s="155" t="s">
        <v>183</v>
      </c>
      <c r="G114" s="155" t="s">
        <v>306</v>
      </c>
      <c r="H114" s="155" t="s">
        <v>127</v>
      </c>
      <c r="I114" s="156">
        <f>1212.5+910.8-191.1</f>
        <v>1932.2000000000003</v>
      </c>
      <c r="J114" s="156">
        <v>1932.2</v>
      </c>
      <c r="K114" s="196">
        <f t="shared" si="4"/>
        <v>0.9999999999999999</v>
      </c>
    </row>
    <row r="115" spans="1:11" ht="31.5">
      <c r="A115" s="55"/>
      <c r="B115" s="56"/>
      <c r="C115" s="151" t="s">
        <v>134</v>
      </c>
      <c r="D115" s="152" t="s">
        <v>114</v>
      </c>
      <c r="E115" s="152" t="s">
        <v>119</v>
      </c>
      <c r="F115" s="152" t="s">
        <v>183</v>
      </c>
      <c r="G115" s="152" t="s">
        <v>148</v>
      </c>
      <c r="H115" s="155"/>
      <c r="I115" s="57">
        <f>I116</f>
        <v>1885.1</v>
      </c>
      <c r="J115" s="153">
        <f>J116</f>
        <v>948.6999999999999</v>
      </c>
      <c r="K115" s="147">
        <f t="shared" si="4"/>
        <v>0.5032624263964777</v>
      </c>
    </row>
    <row r="116" spans="1:11" ht="15.75">
      <c r="A116" s="55"/>
      <c r="B116" s="56"/>
      <c r="C116" s="151" t="s">
        <v>136</v>
      </c>
      <c r="D116" s="152" t="s">
        <v>114</v>
      </c>
      <c r="E116" s="152" t="s">
        <v>119</v>
      </c>
      <c r="F116" s="152" t="s">
        <v>183</v>
      </c>
      <c r="G116" s="152" t="s">
        <v>137</v>
      </c>
      <c r="H116" s="155"/>
      <c r="I116" s="57">
        <f>I117+I120</f>
        <v>1885.1</v>
      </c>
      <c r="J116" s="153">
        <f>J117+J120</f>
        <v>948.6999999999999</v>
      </c>
      <c r="K116" s="147">
        <f t="shared" si="4"/>
        <v>0.5032624263964777</v>
      </c>
    </row>
    <row r="117" spans="1:11" ht="31.5">
      <c r="A117" s="55"/>
      <c r="B117" s="56"/>
      <c r="C117" s="151" t="s">
        <v>194</v>
      </c>
      <c r="D117" s="152" t="s">
        <v>114</v>
      </c>
      <c r="E117" s="152" t="s">
        <v>119</v>
      </c>
      <c r="F117" s="152" t="s">
        <v>183</v>
      </c>
      <c r="G117" s="152" t="s">
        <v>195</v>
      </c>
      <c r="H117" s="155"/>
      <c r="I117" s="57">
        <f>I118+I119</f>
        <v>1192.5</v>
      </c>
      <c r="J117" s="153">
        <f>J118+J119</f>
        <v>854.4</v>
      </c>
      <c r="K117" s="147">
        <f t="shared" si="4"/>
        <v>0.7164779874213836</v>
      </c>
    </row>
    <row r="118" spans="1:11" ht="31.5">
      <c r="A118" s="55"/>
      <c r="B118" s="56"/>
      <c r="C118" s="154" t="s">
        <v>126</v>
      </c>
      <c r="D118" s="155" t="s">
        <v>114</v>
      </c>
      <c r="E118" s="155" t="s">
        <v>119</v>
      </c>
      <c r="F118" s="155" t="s">
        <v>183</v>
      </c>
      <c r="G118" s="155" t="s">
        <v>195</v>
      </c>
      <c r="H118" s="155" t="s">
        <v>127</v>
      </c>
      <c r="I118" s="156">
        <f>941+250</f>
        <v>1191</v>
      </c>
      <c r="J118" s="156">
        <v>853.8</v>
      </c>
      <c r="K118" s="196">
        <f t="shared" si="4"/>
        <v>0.7168765743073048</v>
      </c>
    </row>
    <row r="119" spans="1:11" ht="15.75">
      <c r="A119" s="55"/>
      <c r="B119" s="56"/>
      <c r="C119" s="154" t="s">
        <v>128</v>
      </c>
      <c r="D119" s="155" t="s">
        <v>114</v>
      </c>
      <c r="E119" s="155" t="s">
        <v>119</v>
      </c>
      <c r="F119" s="155" t="s">
        <v>183</v>
      </c>
      <c r="G119" s="155" t="s">
        <v>195</v>
      </c>
      <c r="H119" s="155" t="s">
        <v>129</v>
      </c>
      <c r="I119" s="156">
        <v>1.5</v>
      </c>
      <c r="J119" s="156">
        <v>0.6</v>
      </c>
      <c r="K119" s="196">
        <f t="shared" si="4"/>
        <v>0.39999999999999997</v>
      </c>
    </row>
    <row r="120" spans="1:11" ht="31.5">
      <c r="A120" s="55"/>
      <c r="B120" s="56"/>
      <c r="C120" s="151" t="s">
        <v>196</v>
      </c>
      <c r="D120" s="152" t="s">
        <v>114</v>
      </c>
      <c r="E120" s="152" t="s">
        <v>119</v>
      </c>
      <c r="F120" s="152" t="s">
        <v>183</v>
      </c>
      <c r="G120" s="152" t="s">
        <v>197</v>
      </c>
      <c r="H120" s="155"/>
      <c r="I120" s="57">
        <f>I121</f>
        <v>692.6</v>
      </c>
      <c r="J120" s="57">
        <f>J121</f>
        <v>94.3</v>
      </c>
      <c r="K120" s="147">
        <f t="shared" si="4"/>
        <v>0.13615362402541148</v>
      </c>
    </row>
    <row r="121" spans="1:11" ht="31.5">
      <c r="A121" s="55"/>
      <c r="B121" s="56"/>
      <c r="C121" s="154" t="s">
        <v>126</v>
      </c>
      <c r="D121" s="155" t="s">
        <v>114</v>
      </c>
      <c r="E121" s="155" t="s">
        <v>119</v>
      </c>
      <c r="F121" s="155" t="s">
        <v>183</v>
      </c>
      <c r="G121" s="155" t="s">
        <v>197</v>
      </c>
      <c r="H121" s="155" t="s">
        <v>127</v>
      </c>
      <c r="I121" s="156">
        <v>692.6</v>
      </c>
      <c r="J121" s="156">
        <v>94.3</v>
      </c>
      <c r="K121" s="196">
        <f t="shared" si="4"/>
        <v>0.13615362402541148</v>
      </c>
    </row>
    <row r="122" spans="1:11" ht="15.75">
      <c r="A122" s="55"/>
      <c r="B122" s="56"/>
      <c r="C122" s="151" t="s">
        <v>198</v>
      </c>
      <c r="D122" s="152" t="s">
        <v>114</v>
      </c>
      <c r="E122" s="152" t="s">
        <v>119</v>
      </c>
      <c r="F122" s="152" t="s">
        <v>111</v>
      </c>
      <c r="G122" s="152"/>
      <c r="H122" s="152"/>
      <c r="I122" s="57">
        <f>I123</f>
        <v>12.8</v>
      </c>
      <c r="J122" s="153">
        <f>J123</f>
        <v>12.8</v>
      </c>
      <c r="K122" s="147">
        <f t="shared" si="4"/>
        <v>1</v>
      </c>
    </row>
    <row r="123" spans="1:11" ht="31.5">
      <c r="A123" s="55"/>
      <c r="B123" s="56"/>
      <c r="C123" s="151" t="s">
        <v>134</v>
      </c>
      <c r="D123" s="152" t="s">
        <v>114</v>
      </c>
      <c r="E123" s="152" t="s">
        <v>119</v>
      </c>
      <c r="F123" s="152" t="s">
        <v>111</v>
      </c>
      <c r="G123" s="152" t="s">
        <v>148</v>
      </c>
      <c r="H123" s="152"/>
      <c r="I123" s="57">
        <f>I124</f>
        <v>12.8</v>
      </c>
      <c r="J123" s="153">
        <f>J124</f>
        <v>12.8</v>
      </c>
      <c r="K123" s="147">
        <f t="shared" si="4"/>
        <v>1</v>
      </c>
    </row>
    <row r="124" spans="1:11" ht="15.75">
      <c r="A124" s="55"/>
      <c r="B124" s="56"/>
      <c r="C124" s="151" t="s">
        <v>136</v>
      </c>
      <c r="D124" s="152" t="s">
        <v>114</v>
      </c>
      <c r="E124" s="152" t="s">
        <v>119</v>
      </c>
      <c r="F124" s="152" t="s">
        <v>111</v>
      </c>
      <c r="G124" s="152" t="s">
        <v>137</v>
      </c>
      <c r="H124" s="155"/>
      <c r="I124" s="57">
        <f>I126</f>
        <v>12.8</v>
      </c>
      <c r="J124" s="153">
        <f>J125</f>
        <v>12.8</v>
      </c>
      <c r="K124" s="147">
        <f t="shared" si="4"/>
        <v>1</v>
      </c>
    </row>
    <row r="125" spans="1:11" ht="31.5">
      <c r="A125" s="55"/>
      <c r="B125" s="56"/>
      <c r="C125" s="151" t="s">
        <v>199</v>
      </c>
      <c r="D125" s="152" t="s">
        <v>114</v>
      </c>
      <c r="E125" s="152" t="s">
        <v>119</v>
      </c>
      <c r="F125" s="152" t="s">
        <v>111</v>
      </c>
      <c r="G125" s="152" t="s">
        <v>200</v>
      </c>
      <c r="H125" s="155"/>
      <c r="I125" s="57">
        <f>I126</f>
        <v>12.8</v>
      </c>
      <c r="J125" s="153">
        <f>J126</f>
        <v>12.8</v>
      </c>
      <c r="K125" s="147">
        <f t="shared" si="4"/>
        <v>1</v>
      </c>
    </row>
    <row r="126" spans="1:11" ht="31.5">
      <c r="A126" s="55"/>
      <c r="B126" s="56"/>
      <c r="C126" s="154" t="s">
        <v>126</v>
      </c>
      <c r="D126" s="155" t="s">
        <v>114</v>
      </c>
      <c r="E126" s="155" t="s">
        <v>119</v>
      </c>
      <c r="F126" s="155" t="s">
        <v>111</v>
      </c>
      <c r="G126" s="155" t="s">
        <v>200</v>
      </c>
      <c r="H126" s="155" t="s">
        <v>127</v>
      </c>
      <c r="I126" s="156">
        <v>12.8</v>
      </c>
      <c r="J126" s="159">
        <v>12.8</v>
      </c>
      <c r="K126" s="196">
        <f t="shared" si="4"/>
        <v>1</v>
      </c>
    </row>
    <row r="127" spans="1:11" ht="15.75">
      <c r="A127" s="55"/>
      <c r="B127" s="56"/>
      <c r="C127" s="151" t="s">
        <v>201</v>
      </c>
      <c r="D127" s="152" t="s">
        <v>114</v>
      </c>
      <c r="E127" s="152" t="s">
        <v>119</v>
      </c>
      <c r="F127" s="152" t="s">
        <v>202</v>
      </c>
      <c r="G127" s="155"/>
      <c r="H127" s="155"/>
      <c r="I127" s="57">
        <f>I128+I133</f>
        <v>180</v>
      </c>
      <c r="J127" s="153">
        <f>J128+J133</f>
        <v>138.7</v>
      </c>
      <c r="K127" s="147">
        <f t="shared" si="4"/>
        <v>0.7705555555555554</v>
      </c>
    </row>
    <row r="128" spans="1:11" ht="110.25">
      <c r="A128" s="55"/>
      <c r="B128" s="56"/>
      <c r="C128" s="161" t="s">
        <v>307</v>
      </c>
      <c r="D128" s="152" t="s">
        <v>114</v>
      </c>
      <c r="E128" s="152" t="s">
        <v>119</v>
      </c>
      <c r="F128" s="152" t="s">
        <v>202</v>
      </c>
      <c r="G128" s="152" t="s">
        <v>203</v>
      </c>
      <c r="H128" s="155"/>
      <c r="I128" s="57">
        <f aca="true" t="shared" si="9" ref="I128:J131">I129</f>
        <v>60</v>
      </c>
      <c r="J128" s="57">
        <f t="shared" si="9"/>
        <v>60</v>
      </c>
      <c r="K128" s="147">
        <f t="shared" si="4"/>
        <v>1</v>
      </c>
    </row>
    <row r="129" spans="1:11" ht="15.75">
      <c r="A129" s="55"/>
      <c r="B129" s="56"/>
      <c r="C129" s="161" t="s">
        <v>292</v>
      </c>
      <c r="D129" s="152" t="s">
        <v>114</v>
      </c>
      <c r="E129" s="152" t="s">
        <v>119</v>
      </c>
      <c r="F129" s="152" t="s">
        <v>202</v>
      </c>
      <c r="G129" s="152" t="s">
        <v>308</v>
      </c>
      <c r="H129" s="155"/>
      <c r="I129" s="57">
        <f t="shared" si="9"/>
        <v>60</v>
      </c>
      <c r="J129" s="57">
        <f t="shared" si="9"/>
        <v>60</v>
      </c>
      <c r="K129" s="147">
        <f t="shared" si="4"/>
        <v>1</v>
      </c>
    </row>
    <row r="130" spans="1:11" ht="63">
      <c r="A130" s="55"/>
      <c r="B130" s="56"/>
      <c r="C130" s="162" t="s">
        <v>309</v>
      </c>
      <c r="D130" s="152" t="s">
        <v>114</v>
      </c>
      <c r="E130" s="152" t="s">
        <v>119</v>
      </c>
      <c r="F130" s="152" t="s">
        <v>202</v>
      </c>
      <c r="G130" s="152" t="s">
        <v>310</v>
      </c>
      <c r="H130" s="155"/>
      <c r="I130" s="57">
        <f t="shared" si="9"/>
        <v>60</v>
      </c>
      <c r="J130" s="57">
        <f t="shared" si="9"/>
        <v>60</v>
      </c>
      <c r="K130" s="147">
        <f t="shared" si="4"/>
        <v>1</v>
      </c>
    </row>
    <row r="131" spans="1:11" ht="94.5">
      <c r="A131" s="55"/>
      <c r="B131" s="56"/>
      <c r="C131" s="161" t="s">
        <v>311</v>
      </c>
      <c r="D131" s="152" t="s">
        <v>114</v>
      </c>
      <c r="E131" s="152" t="s">
        <v>119</v>
      </c>
      <c r="F131" s="152" t="s">
        <v>202</v>
      </c>
      <c r="G131" s="152" t="s">
        <v>312</v>
      </c>
      <c r="H131" s="155"/>
      <c r="I131" s="57">
        <f t="shared" si="9"/>
        <v>60</v>
      </c>
      <c r="J131" s="57">
        <f t="shared" si="9"/>
        <v>60</v>
      </c>
      <c r="K131" s="147">
        <f t="shared" si="4"/>
        <v>1</v>
      </c>
    </row>
    <row r="132" spans="1:11" ht="31.5">
      <c r="A132" s="55"/>
      <c r="B132" s="56"/>
      <c r="C132" s="163" t="s">
        <v>204</v>
      </c>
      <c r="D132" s="155" t="s">
        <v>114</v>
      </c>
      <c r="E132" s="155" t="s">
        <v>119</v>
      </c>
      <c r="F132" s="155" t="s">
        <v>202</v>
      </c>
      <c r="G132" s="155" t="s">
        <v>312</v>
      </c>
      <c r="H132" s="164" t="s">
        <v>205</v>
      </c>
      <c r="I132" s="156">
        <v>60</v>
      </c>
      <c r="J132" s="156">
        <v>60</v>
      </c>
      <c r="K132" s="196">
        <f t="shared" si="4"/>
        <v>1</v>
      </c>
    </row>
    <row r="133" spans="1:11" ht="31.5">
      <c r="A133" s="55"/>
      <c r="B133" s="56"/>
      <c r="C133" s="162" t="s">
        <v>134</v>
      </c>
      <c r="D133" s="152" t="s">
        <v>114</v>
      </c>
      <c r="E133" s="152" t="s">
        <v>119</v>
      </c>
      <c r="F133" s="152" t="s">
        <v>202</v>
      </c>
      <c r="G133" s="152" t="s">
        <v>148</v>
      </c>
      <c r="H133" s="152" t="s">
        <v>115</v>
      </c>
      <c r="I133" s="57">
        <f aca="true" t="shared" si="10" ref="I133:J135">I134</f>
        <v>120</v>
      </c>
      <c r="J133" s="57">
        <f t="shared" si="10"/>
        <v>78.7</v>
      </c>
      <c r="K133" s="147">
        <f t="shared" si="4"/>
        <v>0.6558333333333334</v>
      </c>
    </row>
    <row r="134" spans="1:11" ht="15.75">
      <c r="A134" s="55"/>
      <c r="B134" s="56"/>
      <c r="C134" s="157" t="s">
        <v>206</v>
      </c>
      <c r="D134" s="152" t="s">
        <v>114</v>
      </c>
      <c r="E134" s="152" t="s">
        <v>119</v>
      </c>
      <c r="F134" s="152" t="s">
        <v>202</v>
      </c>
      <c r="G134" s="152" t="s">
        <v>137</v>
      </c>
      <c r="H134" s="152"/>
      <c r="I134" s="57">
        <f t="shared" si="10"/>
        <v>120</v>
      </c>
      <c r="J134" s="57">
        <f t="shared" si="10"/>
        <v>78.7</v>
      </c>
      <c r="K134" s="147">
        <f t="shared" si="4"/>
        <v>0.6558333333333334</v>
      </c>
    </row>
    <row r="135" spans="1:11" ht="31.5">
      <c r="A135" s="55"/>
      <c r="B135" s="56"/>
      <c r="C135" s="151" t="s">
        <v>207</v>
      </c>
      <c r="D135" s="152" t="s">
        <v>114</v>
      </c>
      <c r="E135" s="152" t="s">
        <v>119</v>
      </c>
      <c r="F135" s="152" t="s">
        <v>202</v>
      </c>
      <c r="G135" s="152" t="s">
        <v>208</v>
      </c>
      <c r="H135" s="155"/>
      <c r="I135" s="57">
        <f t="shared" si="10"/>
        <v>120</v>
      </c>
      <c r="J135" s="57">
        <f t="shared" si="10"/>
        <v>78.7</v>
      </c>
      <c r="K135" s="147">
        <f t="shared" si="4"/>
        <v>0.6558333333333334</v>
      </c>
    </row>
    <row r="136" spans="1:11" ht="31.5">
      <c r="A136" s="55"/>
      <c r="B136" s="56"/>
      <c r="C136" s="154" t="s">
        <v>126</v>
      </c>
      <c r="D136" s="155" t="s">
        <v>114</v>
      </c>
      <c r="E136" s="155" t="s">
        <v>119</v>
      </c>
      <c r="F136" s="155" t="s">
        <v>202</v>
      </c>
      <c r="G136" s="155" t="s">
        <v>208</v>
      </c>
      <c r="H136" s="155" t="s">
        <v>127</v>
      </c>
      <c r="I136" s="156">
        <v>120</v>
      </c>
      <c r="J136" s="156">
        <v>78.7</v>
      </c>
      <c r="K136" s="196">
        <f t="shared" si="4"/>
        <v>0.6558333333333334</v>
      </c>
    </row>
    <row r="137" spans="1:11" ht="15.75">
      <c r="A137" s="55"/>
      <c r="B137" s="56"/>
      <c r="C137" s="151" t="s">
        <v>209</v>
      </c>
      <c r="D137" s="152" t="s">
        <v>114</v>
      </c>
      <c r="E137" s="152" t="s">
        <v>210</v>
      </c>
      <c r="F137" s="152"/>
      <c r="G137" s="152" t="s">
        <v>115</v>
      </c>
      <c r="H137" s="152" t="s">
        <v>115</v>
      </c>
      <c r="I137" s="57">
        <f>I138+I147+I157+I190</f>
        <v>63924.2</v>
      </c>
      <c r="J137" s="153">
        <f>J138+J147+J157+J190</f>
        <v>62695.899999999994</v>
      </c>
      <c r="K137" s="147">
        <f t="shared" si="4"/>
        <v>0.9807850547992778</v>
      </c>
    </row>
    <row r="138" spans="1:11" ht="15.75">
      <c r="A138" s="55"/>
      <c r="B138" s="56"/>
      <c r="C138" s="151" t="s">
        <v>211</v>
      </c>
      <c r="D138" s="152" t="s">
        <v>114</v>
      </c>
      <c r="E138" s="152" t="s">
        <v>210</v>
      </c>
      <c r="F138" s="152" t="s">
        <v>117</v>
      </c>
      <c r="G138" s="152" t="s">
        <v>115</v>
      </c>
      <c r="H138" s="152" t="s">
        <v>115</v>
      </c>
      <c r="I138" s="57">
        <f>I139</f>
        <v>1407.4</v>
      </c>
      <c r="J138" s="153">
        <f>J139</f>
        <v>1336.8</v>
      </c>
      <c r="K138" s="147">
        <f t="shared" si="4"/>
        <v>0.949836578087253</v>
      </c>
    </row>
    <row r="139" spans="1:11" ht="31.5">
      <c r="A139" s="55"/>
      <c r="B139" s="56"/>
      <c r="C139" s="151" t="s">
        <v>134</v>
      </c>
      <c r="D139" s="152" t="s">
        <v>114</v>
      </c>
      <c r="E139" s="152" t="s">
        <v>210</v>
      </c>
      <c r="F139" s="152" t="s">
        <v>117</v>
      </c>
      <c r="G139" s="152" t="s">
        <v>148</v>
      </c>
      <c r="H139" s="152"/>
      <c r="I139" s="57">
        <f>I140</f>
        <v>1407.4</v>
      </c>
      <c r="J139" s="153">
        <f>J140</f>
        <v>1336.8</v>
      </c>
      <c r="K139" s="147">
        <f t="shared" si="4"/>
        <v>0.949836578087253</v>
      </c>
    </row>
    <row r="140" spans="1:11" ht="15.75">
      <c r="A140" s="55"/>
      <c r="B140" s="56"/>
      <c r="C140" s="151" t="s">
        <v>136</v>
      </c>
      <c r="D140" s="152" t="s">
        <v>114</v>
      </c>
      <c r="E140" s="152" t="s">
        <v>210</v>
      </c>
      <c r="F140" s="152" t="s">
        <v>117</v>
      </c>
      <c r="G140" s="152" t="s">
        <v>137</v>
      </c>
      <c r="H140" s="152"/>
      <c r="I140" s="57">
        <f>I143+I145+I141</f>
        <v>1407.4</v>
      </c>
      <c r="J140" s="153">
        <f>J141+J143+J145</f>
        <v>1336.8</v>
      </c>
      <c r="K140" s="147">
        <f t="shared" si="4"/>
        <v>0.949836578087253</v>
      </c>
    </row>
    <row r="141" spans="1:11" ht="15.75">
      <c r="A141" s="55"/>
      <c r="B141" s="56"/>
      <c r="C141" s="151" t="s">
        <v>313</v>
      </c>
      <c r="D141" s="152" t="s">
        <v>114</v>
      </c>
      <c r="E141" s="152" t="s">
        <v>210</v>
      </c>
      <c r="F141" s="152" t="s">
        <v>117</v>
      </c>
      <c r="G141" s="152" t="s">
        <v>212</v>
      </c>
      <c r="H141" s="155"/>
      <c r="I141" s="57">
        <f>I142</f>
        <v>75</v>
      </c>
      <c r="J141" s="153">
        <f>J142</f>
        <v>74.9</v>
      </c>
      <c r="K141" s="147">
        <f t="shared" si="4"/>
        <v>0.9986666666666667</v>
      </c>
    </row>
    <row r="142" spans="1:11" ht="31.5">
      <c r="A142" s="55"/>
      <c r="B142" s="56"/>
      <c r="C142" s="154" t="s">
        <v>126</v>
      </c>
      <c r="D142" s="155" t="s">
        <v>114</v>
      </c>
      <c r="E142" s="155" t="s">
        <v>210</v>
      </c>
      <c r="F142" s="155" t="s">
        <v>117</v>
      </c>
      <c r="G142" s="155" t="s">
        <v>212</v>
      </c>
      <c r="H142" s="155" t="s">
        <v>127</v>
      </c>
      <c r="I142" s="156">
        <f>505-430</f>
        <v>75</v>
      </c>
      <c r="J142" s="159">
        <v>74.9</v>
      </c>
      <c r="K142" s="196">
        <f t="shared" si="4"/>
        <v>0.9986666666666667</v>
      </c>
    </row>
    <row r="143" spans="1:11" ht="31.5">
      <c r="A143" s="55"/>
      <c r="B143" s="56"/>
      <c r="C143" s="151" t="s">
        <v>213</v>
      </c>
      <c r="D143" s="152" t="s">
        <v>114</v>
      </c>
      <c r="E143" s="152" t="s">
        <v>210</v>
      </c>
      <c r="F143" s="152" t="s">
        <v>117</v>
      </c>
      <c r="G143" s="152" t="s">
        <v>214</v>
      </c>
      <c r="H143" s="155"/>
      <c r="I143" s="57">
        <f>I144</f>
        <v>200</v>
      </c>
      <c r="J143" s="153">
        <f>J144</f>
        <v>129.9</v>
      </c>
      <c r="K143" s="147">
        <f t="shared" si="4"/>
        <v>0.6495000000000001</v>
      </c>
    </row>
    <row r="144" spans="1:11" ht="31.5">
      <c r="A144" s="55"/>
      <c r="B144" s="56"/>
      <c r="C144" s="154" t="s">
        <v>126</v>
      </c>
      <c r="D144" s="155" t="s">
        <v>114</v>
      </c>
      <c r="E144" s="155" t="s">
        <v>210</v>
      </c>
      <c r="F144" s="155" t="s">
        <v>117</v>
      </c>
      <c r="G144" s="155" t="s">
        <v>214</v>
      </c>
      <c r="H144" s="155" t="s">
        <v>127</v>
      </c>
      <c r="I144" s="156">
        <v>200</v>
      </c>
      <c r="J144" s="159">
        <v>129.9</v>
      </c>
      <c r="K144" s="196">
        <f t="shared" si="4"/>
        <v>0.6495000000000001</v>
      </c>
    </row>
    <row r="145" spans="1:11" ht="47.25">
      <c r="A145" s="55"/>
      <c r="B145" s="56"/>
      <c r="C145" s="151" t="s">
        <v>314</v>
      </c>
      <c r="D145" s="152" t="s">
        <v>114</v>
      </c>
      <c r="E145" s="152" t="s">
        <v>210</v>
      </c>
      <c r="F145" s="152" t="s">
        <v>117</v>
      </c>
      <c r="G145" s="152" t="s">
        <v>315</v>
      </c>
      <c r="H145" s="155"/>
      <c r="I145" s="57">
        <f>I146</f>
        <v>1132.4</v>
      </c>
      <c r="J145" s="153">
        <v>1132</v>
      </c>
      <c r="K145" s="147">
        <f t="shared" si="4"/>
        <v>0.9996467679265276</v>
      </c>
    </row>
    <row r="146" spans="1:11" ht="31.5">
      <c r="A146" s="55"/>
      <c r="B146" s="56"/>
      <c r="C146" s="154" t="s">
        <v>126</v>
      </c>
      <c r="D146" s="155" t="s">
        <v>114</v>
      </c>
      <c r="E146" s="155" t="s">
        <v>210</v>
      </c>
      <c r="F146" s="155" t="s">
        <v>117</v>
      </c>
      <c r="G146" s="155" t="s">
        <v>315</v>
      </c>
      <c r="H146" s="155" t="s">
        <v>127</v>
      </c>
      <c r="I146" s="156">
        <f>1477.4-345</f>
        <v>1132.4</v>
      </c>
      <c r="J146" s="159">
        <v>1131.9</v>
      </c>
      <c r="K146" s="196">
        <f aca="true" t="shared" si="11" ref="K146:K209">J146/I146</f>
        <v>0.9995584599081596</v>
      </c>
    </row>
    <row r="147" spans="1:11" ht="15.75">
      <c r="A147" s="55"/>
      <c r="B147" s="56"/>
      <c r="C147" s="151" t="s">
        <v>215</v>
      </c>
      <c r="D147" s="152" t="s">
        <v>114</v>
      </c>
      <c r="E147" s="152" t="s">
        <v>210</v>
      </c>
      <c r="F147" s="152" t="s">
        <v>168</v>
      </c>
      <c r="G147" s="152" t="s">
        <v>115</v>
      </c>
      <c r="H147" s="152" t="s">
        <v>115</v>
      </c>
      <c r="I147" s="57">
        <f>I153+I148</f>
        <v>24441.6</v>
      </c>
      <c r="J147" s="153">
        <f>J148+J153</f>
        <v>24377</v>
      </c>
      <c r="K147" s="147">
        <f t="shared" si="11"/>
        <v>0.9973569651741294</v>
      </c>
    </row>
    <row r="148" spans="1:11" ht="94.5">
      <c r="A148" s="55"/>
      <c r="B148" s="56"/>
      <c r="C148" s="161" t="s">
        <v>316</v>
      </c>
      <c r="D148" s="152" t="s">
        <v>114</v>
      </c>
      <c r="E148" s="152" t="s">
        <v>210</v>
      </c>
      <c r="F148" s="152" t="s">
        <v>168</v>
      </c>
      <c r="G148" s="152" t="s">
        <v>317</v>
      </c>
      <c r="H148" s="155"/>
      <c r="I148" s="57">
        <f aca="true" t="shared" si="12" ref="I148:J151">I149</f>
        <v>23534</v>
      </c>
      <c r="J148" s="57">
        <f t="shared" si="12"/>
        <v>23534</v>
      </c>
      <c r="K148" s="147">
        <f t="shared" si="11"/>
        <v>1</v>
      </c>
    </row>
    <row r="149" spans="1:11" ht="15.75">
      <c r="A149" s="55"/>
      <c r="B149" s="56"/>
      <c r="C149" s="161" t="s">
        <v>292</v>
      </c>
      <c r="D149" s="152" t="s">
        <v>114</v>
      </c>
      <c r="E149" s="152" t="s">
        <v>210</v>
      </c>
      <c r="F149" s="152" t="s">
        <v>168</v>
      </c>
      <c r="G149" s="152" t="s">
        <v>318</v>
      </c>
      <c r="H149" s="155"/>
      <c r="I149" s="57">
        <f t="shared" si="12"/>
        <v>23534</v>
      </c>
      <c r="J149" s="57">
        <f t="shared" si="12"/>
        <v>23534</v>
      </c>
      <c r="K149" s="147">
        <f t="shared" si="11"/>
        <v>1</v>
      </c>
    </row>
    <row r="150" spans="1:11" ht="47.25">
      <c r="A150" s="55"/>
      <c r="B150" s="56"/>
      <c r="C150" s="162" t="s">
        <v>319</v>
      </c>
      <c r="D150" s="152" t="s">
        <v>114</v>
      </c>
      <c r="E150" s="152" t="s">
        <v>210</v>
      </c>
      <c r="F150" s="152" t="s">
        <v>168</v>
      </c>
      <c r="G150" s="152" t="s">
        <v>320</v>
      </c>
      <c r="H150" s="155"/>
      <c r="I150" s="57">
        <f t="shared" si="12"/>
        <v>23534</v>
      </c>
      <c r="J150" s="57">
        <f t="shared" si="12"/>
        <v>23534</v>
      </c>
      <c r="K150" s="147">
        <f t="shared" si="11"/>
        <v>1</v>
      </c>
    </row>
    <row r="151" spans="1:11" ht="63">
      <c r="A151" s="55"/>
      <c r="B151" s="56"/>
      <c r="C151" s="161" t="s">
        <v>321</v>
      </c>
      <c r="D151" s="152" t="s">
        <v>114</v>
      </c>
      <c r="E151" s="152" t="s">
        <v>210</v>
      </c>
      <c r="F151" s="152" t="s">
        <v>168</v>
      </c>
      <c r="G151" s="152" t="s">
        <v>322</v>
      </c>
      <c r="H151" s="155"/>
      <c r="I151" s="57">
        <f t="shared" si="12"/>
        <v>23534</v>
      </c>
      <c r="J151" s="57">
        <f t="shared" si="12"/>
        <v>23534</v>
      </c>
      <c r="K151" s="147">
        <f t="shared" si="11"/>
        <v>1</v>
      </c>
    </row>
    <row r="152" spans="1:11" ht="31.5">
      <c r="A152" s="55"/>
      <c r="B152" s="56"/>
      <c r="C152" s="154" t="s">
        <v>126</v>
      </c>
      <c r="D152" s="155" t="s">
        <v>114</v>
      </c>
      <c r="E152" s="155" t="s">
        <v>210</v>
      </c>
      <c r="F152" s="155" t="s">
        <v>168</v>
      </c>
      <c r="G152" s="155" t="s">
        <v>322</v>
      </c>
      <c r="H152" s="164" t="s">
        <v>127</v>
      </c>
      <c r="I152" s="156">
        <f>25720.2-2186.2</f>
        <v>23534</v>
      </c>
      <c r="J152" s="156">
        <v>23534</v>
      </c>
      <c r="K152" s="196">
        <f t="shared" si="11"/>
        <v>1</v>
      </c>
    </row>
    <row r="153" spans="1:11" ht="31.5">
      <c r="A153" s="55"/>
      <c r="B153" s="56"/>
      <c r="C153" s="151" t="s">
        <v>134</v>
      </c>
      <c r="D153" s="152" t="s">
        <v>114</v>
      </c>
      <c r="E153" s="152" t="s">
        <v>210</v>
      </c>
      <c r="F153" s="152" t="s">
        <v>168</v>
      </c>
      <c r="G153" s="152" t="s">
        <v>148</v>
      </c>
      <c r="H153" s="152" t="s">
        <v>115</v>
      </c>
      <c r="I153" s="57">
        <f aca="true" t="shared" si="13" ref="I153:J155">I154</f>
        <v>907.5999999999999</v>
      </c>
      <c r="J153" s="57">
        <f t="shared" si="13"/>
        <v>843</v>
      </c>
      <c r="K153" s="147">
        <f t="shared" si="11"/>
        <v>0.9288232701630675</v>
      </c>
    </row>
    <row r="154" spans="1:11" ht="15.75">
      <c r="A154" s="55"/>
      <c r="B154" s="56"/>
      <c r="C154" s="151" t="s">
        <v>136</v>
      </c>
      <c r="D154" s="152" t="s">
        <v>114</v>
      </c>
      <c r="E154" s="152" t="s">
        <v>210</v>
      </c>
      <c r="F154" s="152" t="s">
        <v>168</v>
      </c>
      <c r="G154" s="152" t="s">
        <v>137</v>
      </c>
      <c r="H154" s="155"/>
      <c r="I154" s="57">
        <f t="shared" si="13"/>
        <v>907.5999999999999</v>
      </c>
      <c r="J154" s="57">
        <f t="shared" si="13"/>
        <v>843</v>
      </c>
      <c r="K154" s="147">
        <f t="shared" si="11"/>
        <v>0.9288232701630675</v>
      </c>
    </row>
    <row r="155" spans="1:11" ht="15.75">
      <c r="A155" s="55"/>
      <c r="B155" s="56"/>
      <c r="C155" s="151" t="s">
        <v>216</v>
      </c>
      <c r="D155" s="152" t="s">
        <v>114</v>
      </c>
      <c r="E155" s="152" t="s">
        <v>210</v>
      </c>
      <c r="F155" s="152" t="s">
        <v>168</v>
      </c>
      <c r="G155" s="152" t="s">
        <v>217</v>
      </c>
      <c r="H155" s="155"/>
      <c r="I155" s="57">
        <f t="shared" si="13"/>
        <v>907.5999999999999</v>
      </c>
      <c r="J155" s="57">
        <f t="shared" si="13"/>
        <v>843</v>
      </c>
      <c r="K155" s="147">
        <f t="shared" si="11"/>
        <v>0.9288232701630675</v>
      </c>
    </row>
    <row r="156" spans="1:11" ht="31.5">
      <c r="A156" s="55"/>
      <c r="B156" s="56"/>
      <c r="C156" s="154" t="s">
        <v>126</v>
      </c>
      <c r="D156" s="155" t="s">
        <v>114</v>
      </c>
      <c r="E156" s="155" t="s">
        <v>210</v>
      </c>
      <c r="F156" s="155" t="s">
        <v>168</v>
      </c>
      <c r="G156" s="155" t="s">
        <v>217</v>
      </c>
      <c r="H156" s="155" t="s">
        <v>127</v>
      </c>
      <c r="I156" s="156">
        <f>250+306.4+150+201.2</f>
        <v>907.5999999999999</v>
      </c>
      <c r="J156" s="156">
        <v>843</v>
      </c>
      <c r="K156" s="196">
        <f t="shared" si="11"/>
        <v>0.9288232701630675</v>
      </c>
    </row>
    <row r="157" spans="1:11" ht="15.75">
      <c r="A157" s="55"/>
      <c r="B157" s="56"/>
      <c r="C157" s="151" t="s">
        <v>218</v>
      </c>
      <c r="D157" s="152" t="s">
        <v>114</v>
      </c>
      <c r="E157" s="152" t="s">
        <v>210</v>
      </c>
      <c r="F157" s="152" t="s">
        <v>170</v>
      </c>
      <c r="G157" s="155"/>
      <c r="H157" s="155"/>
      <c r="I157" s="57">
        <f>I158+I170+I178</f>
        <v>19315.5</v>
      </c>
      <c r="J157" s="153">
        <f>J158+J165+J170+J178</f>
        <v>18455.399999999998</v>
      </c>
      <c r="K157" s="147">
        <f t="shared" si="11"/>
        <v>0.9554709947969247</v>
      </c>
    </row>
    <row r="158" spans="1:11" ht="110.25">
      <c r="A158" s="55"/>
      <c r="B158" s="56"/>
      <c r="C158" s="158" t="s">
        <v>219</v>
      </c>
      <c r="D158" s="152" t="s">
        <v>114</v>
      </c>
      <c r="E158" s="152" t="s">
        <v>210</v>
      </c>
      <c r="F158" s="152" t="s">
        <v>170</v>
      </c>
      <c r="G158" s="152" t="s">
        <v>220</v>
      </c>
      <c r="H158" s="152"/>
      <c r="I158" s="57">
        <f>I160</f>
        <v>6204.6</v>
      </c>
      <c r="J158" s="57">
        <f>J159</f>
        <v>6204.6</v>
      </c>
      <c r="K158" s="147">
        <f t="shared" si="11"/>
        <v>1</v>
      </c>
    </row>
    <row r="159" spans="1:11" ht="15.75">
      <c r="A159" s="55"/>
      <c r="B159" s="56"/>
      <c r="C159" s="158" t="s">
        <v>292</v>
      </c>
      <c r="D159" s="152" t="s">
        <v>114</v>
      </c>
      <c r="E159" s="152" t="s">
        <v>210</v>
      </c>
      <c r="F159" s="152" t="s">
        <v>170</v>
      </c>
      <c r="G159" s="152" t="s">
        <v>323</v>
      </c>
      <c r="H159" s="152"/>
      <c r="I159" s="57">
        <f>I160</f>
        <v>6204.6</v>
      </c>
      <c r="J159" s="57">
        <f>J160</f>
        <v>6204.6</v>
      </c>
      <c r="K159" s="147">
        <f t="shared" si="11"/>
        <v>1</v>
      </c>
    </row>
    <row r="160" spans="1:11" ht="78.75">
      <c r="A160" s="55"/>
      <c r="B160" s="56"/>
      <c r="C160" s="151" t="s">
        <v>324</v>
      </c>
      <c r="D160" s="152" t="s">
        <v>114</v>
      </c>
      <c r="E160" s="152" t="s">
        <v>210</v>
      </c>
      <c r="F160" s="152" t="s">
        <v>170</v>
      </c>
      <c r="G160" s="152" t="s">
        <v>325</v>
      </c>
      <c r="H160" s="155"/>
      <c r="I160" s="57">
        <f>I163+I161</f>
        <v>6204.6</v>
      </c>
      <c r="J160" s="57">
        <f>J161+J163</f>
        <v>6204.6</v>
      </c>
      <c r="K160" s="147">
        <f t="shared" si="11"/>
        <v>1</v>
      </c>
    </row>
    <row r="161" spans="1:11" ht="15.75" hidden="1">
      <c r="A161" s="55"/>
      <c r="B161" s="56"/>
      <c r="C161" s="158"/>
      <c r="D161" s="152"/>
      <c r="E161" s="152"/>
      <c r="F161" s="152"/>
      <c r="G161" s="152"/>
      <c r="H161" s="152"/>
      <c r="I161" s="57"/>
      <c r="J161" s="57"/>
      <c r="K161" s="147"/>
    </row>
    <row r="162" spans="1:11" ht="15.75" hidden="1">
      <c r="A162" s="55"/>
      <c r="B162" s="56"/>
      <c r="C162" s="154"/>
      <c r="D162" s="155"/>
      <c r="E162" s="155"/>
      <c r="F162" s="155"/>
      <c r="G162" s="155"/>
      <c r="H162" s="155"/>
      <c r="I162" s="156"/>
      <c r="J162" s="156"/>
      <c r="K162" s="147"/>
    </row>
    <row r="163" spans="1:11" ht="47.25">
      <c r="A163" s="55"/>
      <c r="B163" s="56"/>
      <c r="C163" s="158" t="s">
        <v>326</v>
      </c>
      <c r="D163" s="152" t="s">
        <v>114</v>
      </c>
      <c r="E163" s="152" t="s">
        <v>210</v>
      </c>
      <c r="F163" s="152" t="s">
        <v>170</v>
      </c>
      <c r="G163" s="152" t="s">
        <v>327</v>
      </c>
      <c r="H163" s="152"/>
      <c r="I163" s="57">
        <f>I164</f>
        <v>6204.6</v>
      </c>
      <c r="J163" s="57">
        <f>J164</f>
        <v>6204.6</v>
      </c>
      <c r="K163" s="147">
        <f t="shared" si="11"/>
        <v>1</v>
      </c>
    </row>
    <row r="164" spans="1:11" ht="31.5">
      <c r="A164" s="55"/>
      <c r="B164" s="56"/>
      <c r="C164" s="154" t="s">
        <v>126</v>
      </c>
      <c r="D164" s="155" t="s">
        <v>114</v>
      </c>
      <c r="E164" s="155" t="s">
        <v>210</v>
      </c>
      <c r="F164" s="155" t="s">
        <v>170</v>
      </c>
      <c r="G164" s="155" t="s">
        <v>327</v>
      </c>
      <c r="H164" s="155" t="s">
        <v>127</v>
      </c>
      <c r="I164" s="156">
        <v>6204.6</v>
      </c>
      <c r="J164" s="156">
        <v>6204.6</v>
      </c>
      <c r="K164" s="196">
        <f t="shared" si="11"/>
        <v>1</v>
      </c>
    </row>
    <row r="165" spans="1:11" ht="15.75" hidden="1">
      <c r="A165" s="55"/>
      <c r="B165" s="56"/>
      <c r="C165" s="158"/>
      <c r="D165" s="152"/>
      <c r="E165" s="152"/>
      <c r="F165" s="152"/>
      <c r="G165" s="152"/>
      <c r="H165" s="152"/>
      <c r="I165" s="57"/>
      <c r="J165" s="57"/>
      <c r="K165" s="196"/>
    </row>
    <row r="166" spans="1:11" ht="15.75" hidden="1">
      <c r="A166" s="55"/>
      <c r="B166" s="56"/>
      <c r="C166" s="158"/>
      <c r="D166" s="152"/>
      <c r="E166" s="152"/>
      <c r="F166" s="152"/>
      <c r="G166" s="152"/>
      <c r="H166" s="152"/>
      <c r="I166" s="57"/>
      <c r="J166" s="57"/>
      <c r="K166" s="196"/>
    </row>
    <row r="167" spans="1:11" ht="15.75" hidden="1">
      <c r="A167" s="55"/>
      <c r="B167" s="56"/>
      <c r="C167" s="151"/>
      <c r="D167" s="152"/>
      <c r="E167" s="152"/>
      <c r="F167" s="152"/>
      <c r="G167" s="152"/>
      <c r="H167" s="152"/>
      <c r="I167" s="57"/>
      <c r="J167" s="57"/>
      <c r="K167" s="196"/>
    </row>
    <row r="168" spans="1:11" ht="15.75" hidden="1">
      <c r="A168" s="55"/>
      <c r="B168" s="56"/>
      <c r="C168" s="158"/>
      <c r="D168" s="152"/>
      <c r="E168" s="152"/>
      <c r="F168" s="152"/>
      <c r="G168" s="152"/>
      <c r="H168" s="152"/>
      <c r="I168" s="57"/>
      <c r="J168" s="57"/>
      <c r="K168" s="196"/>
    </row>
    <row r="169" spans="1:11" ht="15.75" hidden="1">
      <c r="A169" s="55"/>
      <c r="B169" s="56"/>
      <c r="C169" s="154"/>
      <c r="D169" s="155"/>
      <c r="E169" s="155"/>
      <c r="F169" s="155"/>
      <c r="G169" s="155"/>
      <c r="H169" s="155"/>
      <c r="I169" s="156"/>
      <c r="J169" s="156"/>
      <c r="K169" s="196"/>
    </row>
    <row r="170" spans="1:11" ht="63">
      <c r="A170" s="55"/>
      <c r="B170" s="56"/>
      <c r="C170" s="158" t="s">
        <v>328</v>
      </c>
      <c r="D170" s="152" t="s">
        <v>114</v>
      </c>
      <c r="E170" s="152" t="s">
        <v>210</v>
      </c>
      <c r="F170" s="152" t="s">
        <v>170</v>
      </c>
      <c r="G170" s="152" t="s">
        <v>329</v>
      </c>
      <c r="H170" s="155"/>
      <c r="I170" s="57">
        <f>I171</f>
        <v>2463.2</v>
      </c>
      <c r="J170" s="57">
        <f>J171</f>
        <v>2463.2</v>
      </c>
      <c r="K170" s="147">
        <f t="shared" si="11"/>
        <v>1</v>
      </c>
    </row>
    <row r="171" spans="1:11" ht="15.75">
      <c r="A171" s="55"/>
      <c r="B171" s="56"/>
      <c r="C171" s="158" t="s">
        <v>292</v>
      </c>
      <c r="D171" s="152" t="s">
        <v>114</v>
      </c>
      <c r="E171" s="152" t="s">
        <v>210</v>
      </c>
      <c r="F171" s="152" t="s">
        <v>170</v>
      </c>
      <c r="G171" s="152" t="s">
        <v>330</v>
      </c>
      <c r="H171" s="155"/>
      <c r="I171" s="57">
        <f>I172+I175</f>
        <v>2463.2</v>
      </c>
      <c r="J171" s="57">
        <f>J172+J175</f>
        <v>2463.2</v>
      </c>
      <c r="K171" s="147">
        <f t="shared" si="11"/>
        <v>1</v>
      </c>
    </row>
    <row r="172" spans="1:11" ht="47.25">
      <c r="A172" s="55"/>
      <c r="B172" s="56"/>
      <c r="C172" s="151" t="s">
        <v>331</v>
      </c>
      <c r="D172" s="152" t="s">
        <v>114</v>
      </c>
      <c r="E172" s="152" t="s">
        <v>210</v>
      </c>
      <c r="F172" s="152" t="s">
        <v>170</v>
      </c>
      <c r="G172" s="152" t="s">
        <v>332</v>
      </c>
      <c r="H172" s="155"/>
      <c r="I172" s="57">
        <f>I173</f>
        <v>1026.3</v>
      </c>
      <c r="J172" s="57">
        <f>J173</f>
        <v>1026.3</v>
      </c>
      <c r="K172" s="147">
        <f t="shared" si="11"/>
        <v>1</v>
      </c>
    </row>
    <row r="173" spans="1:11" ht="31.5">
      <c r="A173" s="55"/>
      <c r="B173" s="56"/>
      <c r="C173" s="158" t="s">
        <v>241</v>
      </c>
      <c r="D173" s="152" t="s">
        <v>114</v>
      </c>
      <c r="E173" s="152" t="s">
        <v>210</v>
      </c>
      <c r="F173" s="152" t="s">
        <v>170</v>
      </c>
      <c r="G173" s="152" t="s">
        <v>333</v>
      </c>
      <c r="H173" s="155"/>
      <c r="I173" s="57">
        <f>I174</f>
        <v>1026.3</v>
      </c>
      <c r="J173" s="57">
        <f>J174</f>
        <v>1026.3</v>
      </c>
      <c r="K173" s="147">
        <f t="shared" si="11"/>
        <v>1</v>
      </c>
    </row>
    <row r="174" spans="1:11" ht="31.5">
      <c r="A174" s="55"/>
      <c r="B174" s="56"/>
      <c r="C174" s="154" t="s">
        <v>126</v>
      </c>
      <c r="D174" s="155" t="s">
        <v>114</v>
      </c>
      <c r="E174" s="155" t="s">
        <v>210</v>
      </c>
      <c r="F174" s="155" t="s">
        <v>170</v>
      </c>
      <c r="G174" s="155" t="s">
        <v>333</v>
      </c>
      <c r="H174" s="155" t="s">
        <v>127</v>
      </c>
      <c r="I174" s="156">
        <f>1052.6-26.3</f>
        <v>1026.3</v>
      </c>
      <c r="J174" s="156">
        <v>1026.3</v>
      </c>
      <c r="K174" s="196">
        <f t="shared" si="11"/>
        <v>1</v>
      </c>
    </row>
    <row r="175" spans="1:11" ht="31.5">
      <c r="A175" s="55"/>
      <c r="B175" s="56"/>
      <c r="C175" s="151" t="s">
        <v>334</v>
      </c>
      <c r="D175" s="152" t="s">
        <v>114</v>
      </c>
      <c r="E175" s="152" t="s">
        <v>210</v>
      </c>
      <c r="F175" s="152" t="s">
        <v>170</v>
      </c>
      <c r="G175" s="152" t="s">
        <v>335</v>
      </c>
      <c r="H175" s="155"/>
      <c r="I175" s="57">
        <f>I176</f>
        <v>1436.9</v>
      </c>
      <c r="J175" s="57">
        <f>J176</f>
        <v>1436.9</v>
      </c>
      <c r="K175" s="196">
        <f t="shared" si="11"/>
        <v>1</v>
      </c>
    </row>
    <row r="176" spans="1:11" ht="31.5">
      <c r="A176" s="55"/>
      <c r="B176" s="56"/>
      <c r="C176" s="158" t="s">
        <v>241</v>
      </c>
      <c r="D176" s="152" t="s">
        <v>114</v>
      </c>
      <c r="E176" s="152" t="s">
        <v>210</v>
      </c>
      <c r="F176" s="152" t="s">
        <v>170</v>
      </c>
      <c r="G176" s="152" t="s">
        <v>336</v>
      </c>
      <c r="H176" s="155"/>
      <c r="I176" s="57">
        <f>I177</f>
        <v>1436.9</v>
      </c>
      <c r="J176" s="57">
        <f>J177</f>
        <v>1436.9</v>
      </c>
      <c r="K176" s="196">
        <f t="shared" si="11"/>
        <v>1</v>
      </c>
    </row>
    <row r="177" spans="1:11" ht="31.5">
      <c r="A177" s="55"/>
      <c r="B177" s="56"/>
      <c r="C177" s="154" t="s">
        <v>126</v>
      </c>
      <c r="D177" s="155" t="s">
        <v>114</v>
      </c>
      <c r="E177" s="155" t="s">
        <v>210</v>
      </c>
      <c r="F177" s="155" t="s">
        <v>170</v>
      </c>
      <c r="G177" s="155" t="s">
        <v>336</v>
      </c>
      <c r="H177" s="155" t="s">
        <v>127</v>
      </c>
      <c r="I177" s="156">
        <f>1579-142.1</f>
        <v>1436.9</v>
      </c>
      <c r="J177" s="156">
        <v>1436.9</v>
      </c>
      <c r="K177" s="196">
        <f t="shared" si="11"/>
        <v>1</v>
      </c>
    </row>
    <row r="178" spans="1:11" ht="31.5">
      <c r="A178" s="55"/>
      <c r="B178" s="56"/>
      <c r="C178" s="151" t="s">
        <v>134</v>
      </c>
      <c r="D178" s="152" t="s">
        <v>114</v>
      </c>
      <c r="E178" s="152" t="s">
        <v>210</v>
      </c>
      <c r="F178" s="152" t="s">
        <v>170</v>
      </c>
      <c r="G178" s="152" t="s">
        <v>148</v>
      </c>
      <c r="H178" s="155"/>
      <c r="I178" s="57">
        <f>I179</f>
        <v>10647.7</v>
      </c>
      <c r="J178" s="57">
        <f>J179</f>
        <v>9787.599999999999</v>
      </c>
      <c r="K178" s="147">
        <f t="shared" si="11"/>
        <v>0.9192219916038203</v>
      </c>
    </row>
    <row r="179" spans="1:11" ht="15.75">
      <c r="A179" s="55"/>
      <c r="B179" s="56"/>
      <c r="C179" s="151" t="s">
        <v>136</v>
      </c>
      <c r="D179" s="152" t="s">
        <v>114</v>
      </c>
      <c r="E179" s="152" t="s">
        <v>210</v>
      </c>
      <c r="F179" s="152" t="s">
        <v>170</v>
      </c>
      <c r="G179" s="152" t="s">
        <v>137</v>
      </c>
      <c r="H179" s="155" t="s">
        <v>115</v>
      </c>
      <c r="I179" s="57">
        <f>I180+I183+I185+I188</f>
        <v>10647.7</v>
      </c>
      <c r="J179" s="57">
        <f>J180+J183+J185+J188</f>
        <v>9787.599999999999</v>
      </c>
      <c r="K179" s="147">
        <f t="shared" si="11"/>
        <v>0.9192219916038203</v>
      </c>
    </row>
    <row r="180" spans="1:11" ht="15.75">
      <c r="A180" s="55"/>
      <c r="B180" s="56"/>
      <c r="C180" s="151" t="s">
        <v>221</v>
      </c>
      <c r="D180" s="152" t="s">
        <v>114</v>
      </c>
      <c r="E180" s="152" t="s">
        <v>210</v>
      </c>
      <c r="F180" s="152" t="s">
        <v>170</v>
      </c>
      <c r="G180" s="152" t="s">
        <v>222</v>
      </c>
      <c r="H180" s="155"/>
      <c r="I180" s="57">
        <f>I181+I182</f>
        <v>7631.1</v>
      </c>
      <c r="J180" s="57">
        <f>J181+J182</f>
        <v>7325.8</v>
      </c>
      <c r="K180" s="147">
        <f t="shared" si="11"/>
        <v>0.9599926616084181</v>
      </c>
    </row>
    <row r="181" spans="1:11" ht="31.5">
      <c r="A181" s="55"/>
      <c r="B181" s="56"/>
      <c r="C181" s="154" t="s">
        <v>126</v>
      </c>
      <c r="D181" s="155" t="s">
        <v>114</v>
      </c>
      <c r="E181" s="155" t="s">
        <v>210</v>
      </c>
      <c r="F181" s="155" t="s">
        <v>170</v>
      </c>
      <c r="G181" s="155" t="s">
        <v>222</v>
      </c>
      <c r="H181" s="155" t="s">
        <v>127</v>
      </c>
      <c r="I181" s="156">
        <f>4940+1075+2491.4-2448.9+2410-839.4</f>
        <v>7628.1</v>
      </c>
      <c r="J181" s="156">
        <v>7324</v>
      </c>
      <c r="K181" s="196">
        <f t="shared" si="11"/>
        <v>0.9601342405054993</v>
      </c>
    </row>
    <row r="182" spans="1:11" ht="15.75">
      <c r="A182" s="55"/>
      <c r="B182" s="56"/>
      <c r="C182" s="154" t="s">
        <v>128</v>
      </c>
      <c r="D182" s="155" t="s">
        <v>114</v>
      </c>
      <c r="E182" s="155" t="s">
        <v>210</v>
      </c>
      <c r="F182" s="155" t="s">
        <v>170</v>
      </c>
      <c r="G182" s="155" t="s">
        <v>222</v>
      </c>
      <c r="H182" s="155" t="s">
        <v>129</v>
      </c>
      <c r="I182" s="156">
        <v>3</v>
      </c>
      <c r="J182" s="156">
        <v>1.8</v>
      </c>
      <c r="K182" s="196">
        <f t="shared" si="11"/>
        <v>0.6</v>
      </c>
    </row>
    <row r="183" spans="1:11" ht="15.75">
      <c r="A183" s="55"/>
      <c r="B183" s="56"/>
      <c r="C183" s="151" t="s">
        <v>223</v>
      </c>
      <c r="D183" s="152" t="s">
        <v>114</v>
      </c>
      <c r="E183" s="152" t="s">
        <v>210</v>
      </c>
      <c r="F183" s="152" t="s">
        <v>170</v>
      </c>
      <c r="G183" s="152" t="s">
        <v>224</v>
      </c>
      <c r="H183" s="155"/>
      <c r="I183" s="57">
        <f>I184</f>
        <v>35</v>
      </c>
      <c r="J183" s="57">
        <f>J184</f>
        <v>35</v>
      </c>
      <c r="K183" s="147">
        <f t="shared" si="11"/>
        <v>1</v>
      </c>
    </row>
    <row r="184" spans="1:11" ht="31.5">
      <c r="A184" s="55"/>
      <c r="B184" s="56"/>
      <c r="C184" s="154" t="s">
        <v>126</v>
      </c>
      <c r="D184" s="155" t="s">
        <v>114</v>
      </c>
      <c r="E184" s="155" t="s">
        <v>210</v>
      </c>
      <c r="F184" s="155" t="s">
        <v>170</v>
      </c>
      <c r="G184" s="155" t="s">
        <v>224</v>
      </c>
      <c r="H184" s="155" t="s">
        <v>127</v>
      </c>
      <c r="I184" s="156">
        <f>200-165</f>
        <v>35</v>
      </c>
      <c r="J184" s="156">
        <v>35</v>
      </c>
      <c r="K184" s="196">
        <f t="shared" si="11"/>
        <v>1</v>
      </c>
    </row>
    <row r="185" spans="1:11" ht="63">
      <c r="A185" s="55"/>
      <c r="B185" s="56"/>
      <c r="C185" s="151" t="s">
        <v>225</v>
      </c>
      <c r="D185" s="152" t="s">
        <v>114</v>
      </c>
      <c r="E185" s="152" t="s">
        <v>210</v>
      </c>
      <c r="F185" s="152" t="s">
        <v>170</v>
      </c>
      <c r="G185" s="152" t="s">
        <v>226</v>
      </c>
      <c r="H185" s="155"/>
      <c r="I185" s="57">
        <f>I186+I187</f>
        <v>2835.8</v>
      </c>
      <c r="J185" s="57">
        <f>J186+J187</f>
        <v>2281</v>
      </c>
      <c r="K185" s="147">
        <f t="shared" si="11"/>
        <v>0.8043585584314831</v>
      </c>
    </row>
    <row r="186" spans="1:11" ht="31.5">
      <c r="A186" s="55"/>
      <c r="B186" s="56"/>
      <c r="C186" s="154" t="s">
        <v>126</v>
      </c>
      <c r="D186" s="155" t="s">
        <v>114</v>
      </c>
      <c r="E186" s="155" t="s">
        <v>210</v>
      </c>
      <c r="F186" s="155" t="s">
        <v>170</v>
      </c>
      <c r="G186" s="155" t="s">
        <v>226</v>
      </c>
      <c r="H186" s="155" t="s">
        <v>127</v>
      </c>
      <c r="I186" s="156">
        <f>518+140+1123.4+165+150+736.4-679.4</f>
        <v>2153.4</v>
      </c>
      <c r="J186" s="156">
        <v>1599.7</v>
      </c>
      <c r="K186" s="196">
        <f t="shared" si="11"/>
        <v>0.7428717377170986</v>
      </c>
    </row>
    <row r="187" spans="1:11" ht="15.75">
      <c r="A187" s="55"/>
      <c r="B187" s="56"/>
      <c r="C187" s="154" t="s">
        <v>128</v>
      </c>
      <c r="D187" s="155" t="s">
        <v>114</v>
      </c>
      <c r="E187" s="155" t="s">
        <v>210</v>
      </c>
      <c r="F187" s="155" t="s">
        <v>170</v>
      </c>
      <c r="G187" s="155" t="s">
        <v>226</v>
      </c>
      <c r="H187" s="155" t="s">
        <v>129</v>
      </c>
      <c r="I187" s="156">
        <f>3+679.4</f>
        <v>682.4</v>
      </c>
      <c r="J187" s="156">
        <v>681.3</v>
      </c>
      <c r="K187" s="196">
        <f t="shared" si="11"/>
        <v>0.9983880422039859</v>
      </c>
    </row>
    <row r="188" spans="1:11" ht="31.5">
      <c r="A188" s="55"/>
      <c r="B188" s="56"/>
      <c r="C188" s="151" t="s">
        <v>227</v>
      </c>
      <c r="D188" s="152" t="s">
        <v>114</v>
      </c>
      <c r="E188" s="152" t="s">
        <v>210</v>
      </c>
      <c r="F188" s="152" t="s">
        <v>170</v>
      </c>
      <c r="G188" s="152" t="s">
        <v>228</v>
      </c>
      <c r="H188" s="155"/>
      <c r="I188" s="57">
        <f>I189</f>
        <v>145.8</v>
      </c>
      <c r="J188" s="57">
        <f>J189</f>
        <v>145.8</v>
      </c>
      <c r="K188" s="147">
        <f t="shared" si="11"/>
        <v>1</v>
      </c>
    </row>
    <row r="189" spans="1:11" ht="31.5">
      <c r="A189" s="55"/>
      <c r="B189" s="56"/>
      <c r="C189" s="154" t="s">
        <v>126</v>
      </c>
      <c r="D189" s="155" t="s">
        <v>114</v>
      </c>
      <c r="E189" s="155" t="s">
        <v>210</v>
      </c>
      <c r="F189" s="155" t="s">
        <v>170</v>
      </c>
      <c r="G189" s="155" t="s">
        <v>228</v>
      </c>
      <c r="H189" s="155" t="s">
        <v>127</v>
      </c>
      <c r="I189" s="156">
        <f>600-454.2</f>
        <v>145.8</v>
      </c>
      <c r="J189" s="156">
        <v>145.8</v>
      </c>
      <c r="K189" s="196">
        <f t="shared" si="11"/>
        <v>1</v>
      </c>
    </row>
    <row r="190" spans="1:11" ht="31.5">
      <c r="A190" s="55"/>
      <c r="B190" s="56"/>
      <c r="C190" s="151" t="s">
        <v>229</v>
      </c>
      <c r="D190" s="152" t="s">
        <v>114</v>
      </c>
      <c r="E190" s="152" t="s">
        <v>210</v>
      </c>
      <c r="F190" s="152" t="s">
        <v>210</v>
      </c>
      <c r="G190" s="155"/>
      <c r="H190" s="155"/>
      <c r="I190" s="57">
        <f aca="true" t="shared" si="14" ref="I190:J192">I191</f>
        <v>18759.699999999997</v>
      </c>
      <c r="J190" s="153">
        <f t="shared" si="14"/>
        <v>18526.7</v>
      </c>
      <c r="K190" s="147">
        <f t="shared" si="11"/>
        <v>0.9875797587381463</v>
      </c>
    </row>
    <row r="191" spans="1:11" ht="31.5">
      <c r="A191" s="55"/>
      <c r="B191" s="56"/>
      <c r="C191" s="151" t="s">
        <v>134</v>
      </c>
      <c r="D191" s="152" t="s">
        <v>114</v>
      </c>
      <c r="E191" s="152" t="s">
        <v>210</v>
      </c>
      <c r="F191" s="152" t="s">
        <v>210</v>
      </c>
      <c r="G191" s="152" t="s">
        <v>148</v>
      </c>
      <c r="H191" s="152"/>
      <c r="I191" s="57">
        <f t="shared" si="14"/>
        <v>18759.699999999997</v>
      </c>
      <c r="J191" s="153">
        <f t="shared" si="14"/>
        <v>18526.7</v>
      </c>
      <c r="K191" s="147">
        <f t="shared" si="11"/>
        <v>0.9875797587381463</v>
      </c>
    </row>
    <row r="192" spans="1:11" ht="15.75">
      <c r="A192" s="55"/>
      <c r="B192" s="56"/>
      <c r="C192" s="157" t="s">
        <v>136</v>
      </c>
      <c r="D192" s="152" t="s">
        <v>114</v>
      </c>
      <c r="E192" s="152" t="s">
        <v>210</v>
      </c>
      <c r="F192" s="152" t="s">
        <v>210</v>
      </c>
      <c r="G192" s="152" t="s">
        <v>137</v>
      </c>
      <c r="H192" s="152"/>
      <c r="I192" s="57">
        <f t="shared" si="14"/>
        <v>18759.699999999997</v>
      </c>
      <c r="J192" s="153">
        <f t="shared" si="14"/>
        <v>18526.7</v>
      </c>
      <c r="K192" s="147">
        <f t="shared" si="11"/>
        <v>0.9875797587381463</v>
      </c>
    </row>
    <row r="193" spans="1:11" ht="31.5">
      <c r="A193" s="55"/>
      <c r="B193" s="56"/>
      <c r="C193" s="151" t="s">
        <v>337</v>
      </c>
      <c r="D193" s="152" t="s">
        <v>114</v>
      </c>
      <c r="E193" s="152" t="s">
        <v>210</v>
      </c>
      <c r="F193" s="152" t="s">
        <v>210</v>
      </c>
      <c r="G193" s="152" t="s">
        <v>338</v>
      </c>
      <c r="H193" s="152"/>
      <c r="I193" s="57">
        <f>I194+I195+I196</f>
        <v>18759.699999999997</v>
      </c>
      <c r="J193" s="153">
        <f>J194+J195+J196</f>
        <v>18526.7</v>
      </c>
      <c r="K193" s="147">
        <f t="shared" si="11"/>
        <v>0.9875797587381463</v>
      </c>
    </row>
    <row r="194" spans="1:11" ht="78.75">
      <c r="A194" s="55"/>
      <c r="B194" s="56"/>
      <c r="C194" s="154" t="s">
        <v>124</v>
      </c>
      <c r="D194" s="155" t="s">
        <v>114</v>
      </c>
      <c r="E194" s="155" t="s">
        <v>210</v>
      </c>
      <c r="F194" s="155" t="s">
        <v>210</v>
      </c>
      <c r="G194" s="155" t="s">
        <v>338</v>
      </c>
      <c r="H194" s="155" t="s">
        <v>125</v>
      </c>
      <c r="I194" s="156">
        <f>4942.1+3600+3355.2+4663.3+1684</f>
        <v>18244.6</v>
      </c>
      <c r="J194" s="159">
        <v>18176.2</v>
      </c>
      <c r="K194" s="196">
        <f t="shared" si="11"/>
        <v>0.9962509454852396</v>
      </c>
    </row>
    <row r="195" spans="1:11" ht="31.5">
      <c r="A195" s="55"/>
      <c r="B195" s="56"/>
      <c r="C195" s="154" t="s">
        <v>126</v>
      </c>
      <c r="D195" s="155" t="s">
        <v>114</v>
      </c>
      <c r="E195" s="155" t="s">
        <v>210</v>
      </c>
      <c r="F195" s="155" t="s">
        <v>210</v>
      </c>
      <c r="G195" s="155" t="s">
        <v>338</v>
      </c>
      <c r="H195" s="155" t="s">
        <v>127</v>
      </c>
      <c r="I195" s="156">
        <f>1367.1+200+150-986.4-217.6</f>
        <v>513.0999999999999</v>
      </c>
      <c r="J195" s="159">
        <v>350.5</v>
      </c>
      <c r="K195" s="196">
        <f t="shared" si="11"/>
        <v>0.6831027090235823</v>
      </c>
    </row>
    <row r="196" spans="1:11" ht="15.75">
      <c r="A196" s="55"/>
      <c r="B196" s="56"/>
      <c r="C196" s="154" t="s">
        <v>128</v>
      </c>
      <c r="D196" s="155" t="s">
        <v>114</v>
      </c>
      <c r="E196" s="155" t="s">
        <v>210</v>
      </c>
      <c r="F196" s="155" t="s">
        <v>210</v>
      </c>
      <c r="G196" s="155" t="s">
        <v>338</v>
      </c>
      <c r="H196" s="155" t="s">
        <v>129</v>
      </c>
      <c r="I196" s="156">
        <v>2</v>
      </c>
      <c r="J196" s="159">
        <v>0</v>
      </c>
      <c r="K196" s="196">
        <f t="shared" si="11"/>
        <v>0</v>
      </c>
    </row>
    <row r="197" spans="1:11" ht="15.75">
      <c r="A197" s="55"/>
      <c r="B197" s="56"/>
      <c r="C197" s="151" t="s">
        <v>230</v>
      </c>
      <c r="D197" s="152" t="s">
        <v>114</v>
      </c>
      <c r="E197" s="152" t="s">
        <v>231</v>
      </c>
      <c r="F197" s="155"/>
      <c r="G197" s="155"/>
      <c r="H197" s="155"/>
      <c r="I197" s="57">
        <f aca="true" t="shared" si="15" ref="I197:I202">I198</f>
        <v>40</v>
      </c>
      <c r="J197" s="153">
        <f aca="true" t="shared" si="16" ref="J197:J202">J198</f>
        <v>40</v>
      </c>
      <c r="K197" s="147">
        <f t="shared" si="11"/>
        <v>1</v>
      </c>
    </row>
    <row r="198" spans="1:11" ht="15.75">
      <c r="A198" s="55"/>
      <c r="B198" s="56"/>
      <c r="C198" s="151" t="s">
        <v>232</v>
      </c>
      <c r="D198" s="152" t="s">
        <v>114</v>
      </c>
      <c r="E198" s="152" t="s">
        <v>231</v>
      </c>
      <c r="F198" s="152" t="s">
        <v>231</v>
      </c>
      <c r="G198" s="155"/>
      <c r="H198" s="155"/>
      <c r="I198" s="57">
        <f t="shared" si="15"/>
        <v>40</v>
      </c>
      <c r="J198" s="153">
        <f t="shared" si="16"/>
        <v>40</v>
      </c>
      <c r="K198" s="147">
        <f t="shared" si="11"/>
        <v>1</v>
      </c>
    </row>
    <row r="199" spans="1:11" ht="94.5">
      <c r="A199" s="55"/>
      <c r="B199" s="56"/>
      <c r="C199" s="151" t="s">
        <v>233</v>
      </c>
      <c r="D199" s="152" t="s">
        <v>114</v>
      </c>
      <c r="E199" s="152" t="s">
        <v>231</v>
      </c>
      <c r="F199" s="152" t="s">
        <v>231</v>
      </c>
      <c r="G199" s="152" t="s">
        <v>234</v>
      </c>
      <c r="H199" s="152"/>
      <c r="I199" s="57">
        <f t="shared" si="15"/>
        <v>40</v>
      </c>
      <c r="J199" s="57">
        <f t="shared" si="16"/>
        <v>40</v>
      </c>
      <c r="K199" s="147">
        <f t="shared" si="11"/>
        <v>1</v>
      </c>
    </row>
    <row r="200" spans="1:11" ht="15.75">
      <c r="A200" s="55"/>
      <c r="B200" s="56"/>
      <c r="C200" s="158" t="s">
        <v>292</v>
      </c>
      <c r="D200" s="152" t="s">
        <v>114</v>
      </c>
      <c r="E200" s="152" t="s">
        <v>231</v>
      </c>
      <c r="F200" s="152" t="s">
        <v>231</v>
      </c>
      <c r="G200" s="152" t="s">
        <v>339</v>
      </c>
      <c r="H200" s="152"/>
      <c r="I200" s="57">
        <f t="shared" si="15"/>
        <v>40</v>
      </c>
      <c r="J200" s="57">
        <f t="shared" si="16"/>
        <v>40</v>
      </c>
      <c r="K200" s="147">
        <f t="shared" si="11"/>
        <v>1</v>
      </c>
    </row>
    <row r="201" spans="1:11" ht="47.25">
      <c r="A201" s="55"/>
      <c r="B201" s="56"/>
      <c r="C201" s="151" t="s">
        <v>340</v>
      </c>
      <c r="D201" s="152" t="s">
        <v>114</v>
      </c>
      <c r="E201" s="152" t="s">
        <v>231</v>
      </c>
      <c r="F201" s="152" t="s">
        <v>231</v>
      </c>
      <c r="G201" s="152" t="s">
        <v>341</v>
      </c>
      <c r="H201" s="152"/>
      <c r="I201" s="57">
        <f t="shared" si="15"/>
        <v>40</v>
      </c>
      <c r="J201" s="57">
        <f t="shared" si="16"/>
        <v>40</v>
      </c>
      <c r="K201" s="147">
        <f t="shared" si="11"/>
        <v>1</v>
      </c>
    </row>
    <row r="202" spans="1:11" ht="15.75">
      <c r="A202" s="55"/>
      <c r="B202" s="56"/>
      <c r="C202" s="151" t="s">
        <v>180</v>
      </c>
      <c r="D202" s="152" t="s">
        <v>114</v>
      </c>
      <c r="E202" s="152" t="s">
        <v>231</v>
      </c>
      <c r="F202" s="152" t="s">
        <v>231</v>
      </c>
      <c r="G202" s="152" t="s">
        <v>342</v>
      </c>
      <c r="H202" s="155"/>
      <c r="I202" s="57">
        <f t="shared" si="15"/>
        <v>40</v>
      </c>
      <c r="J202" s="57">
        <f t="shared" si="16"/>
        <v>40</v>
      </c>
      <c r="K202" s="147">
        <f t="shared" si="11"/>
        <v>1</v>
      </c>
    </row>
    <row r="203" spans="1:11" ht="31.5">
      <c r="A203" s="55"/>
      <c r="B203" s="56"/>
      <c r="C203" s="154" t="s">
        <v>126</v>
      </c>
      <c r="D203" s="155" t="s">
        <v>114</v>
      </c>
      <c r="E203" s="155" t="s">
        <v>231</v>
      </c>
      <c r="F203" s="155" t="s">
        <v>231</v>
      </c>
      <c r="G203" s="155" t="s">
        <v>342</v>
      </c>
      <c r="H203" s="155" t="s">
        <v>127</v>
      </c>
      <c r="I203" s="156">
        <v>40</v>
      </c>
      <c r="J203" s="156">
        <v>40</v>
      </c>
      <c r="K203" s="196">
        <f t="shared" si="11"/>
        <v>1</v>
      </c>
    </row>
    <row r="204" spans="1:11" ht="15.75">
      <c r="A204" s="55"/>
      <c r="B204" s="56"/>
      <c r="C204" s="151" t="s">
        <v>235</v>
      </c>
      <c r="D204" s="152" t="s">
        <v>114</v>
      </c>
      <c r="E204" s="152" t="s">
        <v>236</v>
      </c>
      <c r="F204" s="155"/>
      <c r="G204" s="155"/>
      <c r="H204" s="155"/>
      <c r="I204" s="57">
        <f>I205+I221</f>
        <v>13075.3</v>
      </c>
      <c r="J204" s="153">
        <f>J205+J221</f>
        <v>12530.500000000002</v>
      </c>
      <c r="K204" s="147">
        <f t="shared" si="11"/>
        <v>0.9583336520003367</v>
      </c>
    </row>
    <row r="205" spans="1:11" ht="15.75">
      <c r="A205" s="55"/>
      <c r="B205" s="56"/>
      <c r="C205" s="151" t="s">
        <v>237</v>
      </c>
      <c r="D205" s="152" t="s">
        <v>114</v>
      </c>
      <c r="E205" s="152" t="s">
        <v>236</v>
      </c>
      <c r="F205" s="152" t="s">
        <v>117</v>
      </c>
      <c r="G205" s="152" t="s">
        <v>115</v>
      </c>
      <c r="H205" s="152" t="s">
        <v>115</v>
      </c>
      <c r="I205" s="57">
        <f>I206</f>
        <v>12365.3</v>
      </c>
      <c r="J205" s="153">
        <f>J206</f>
        <v>11837.300000000001</v>
      </c>
      <c r="K205" s="147">
        <f t="shared" si="11"/>
        <v>0.9572998633272142</v>
      </c>
    </row>
    <row r="206" spans="1:11" ht="78.75">
      <c r="A206" s="55"/>
      <c r="B206" s="56"/>
      <c r="C206" s="151" t="s">
        <v>238</v>
      </c>
      <c r="D206" s="152" t="s">
        <v>114</v>
      </c>
      <c r="E206" s="152" t="s">
        <v>236</v>
      </c>
      <c r="F206" s="152" t="s">
        <v>117</v>
      </c>
      <c r="G206" s="152" t="s">
        <v>239</v>
      </c>
      <c r="H206" s="152" t="s">
        <v>115</v>
      </c>
      <c r="I206" s="57">
        <f>I207+I217</f>
        <v>12365.3</v>
      </c>
      <c r="J206" s="57">
        <f>J207</f>
        <v>11837.300000000001</v>
      </c>
      <c r="K206" s="147">
        <f t="shared" si="11"/>
        <v>0.9572998633272142</v>
      </c>
    </row>
    <row r="207" spans="1:11" ht="15.75">
      <c r="A207" s="55"/>
      <c r="B207" s="56"/>
      <c r="C207" s="157" t="s">
        <v>343</v>
      </c>
      <c r="D207" s="152" t="s">
        <v>114</v>
      </c>
      <c r="E207" s="152" t="s">
        <v>236</v>
      </c>
      <c r="F207" s="152" t="s">
        <v>117</v>
      </c>
      <c r="G207" s="152" t="s">
        <v>344</v>
      </c>
      <c r="H207" s="155"/>
      <c r="I207" s="57">
        <f>I208</f>
        <v>12365.3</v>
      </c>
      <c r="J207" s="57">
        <f>J208</f>
        <v>11837.300000000001</v>
      </c>
      <c r="K207" s="147">
        <f t="shared" si="11"/>
        <v>0.9572998633272142</v>
      </c>
    </row>
    <row r="208" spans="1:11" ht="31.5">
      <c r="A208" s="55"/>
      <c r="B208" s="56"/>
      <c r="C208" s="157" t="s">
        <v>345</v>
      </c>
      <c r="D208" s="152" t="s">
        <v>114</v>
      </c>
      <c r="E208" s="152" t="s">
        <v>236</v>
      </c>
      <c r="F208" s="152" t="s">
        <v>117</v>
      </c>
      <c r="G208" s="152" t="s">
        <v>346</v>
      </c>
      <c r="H208" s="155"/>
      <c r="I208" s="57">
        <f>I209+I213+I215</f>
        <v>12365.3</v>
      </c>
      <c r="J208" s="57">
        <f>J209+J213+J215</f>
        <v>11837.300000000001</v>
      </c>
      <c r="K208" s="147">
        <f t="shared" si="11"/>
        <v>0.9572998633272142</v>
      </c>
    </row>
    <row r="209" spans="1:11" ht="31.5">
      <c r="A209" s="55"/>
      <c r="B209" s="56"/>
      <c r="C209" s="151" t="s">
        <v>337</v>
      </c>
      <c r="D209" s="152" t="s">
        <v>114</v>
      </c>
      <c r="E209" s="152" t="s">
        <v>236</v>
      </c>
      <c r="F209" s="152" t="s">
        <v>117</v>
      </c>
      <c r="G209" s="152" t="s">
        <v>347</v>
      </c>
      <c r="H209" s="155"/>
      <c r="I209" s="57">
        <f>I210+I211+I212</f>
        <v>9278.9</v>
      </c>
      <c r="J209" s="57">
        <f>J210+J211+J212</f>
        <v>8750.900000000001</v>
      </c>
      <c r="K209" s="147">
        <f t="shared" si="11"/>
        <v>0.9430967032730174</v>
      </c>
    </row>
    <row r="210" spans="1:11" ht="78.75">
      <c r="A210" s="55"/>
      <c r="B210" s="56"/>
      <c r="C210" s="154" t="s">
        <v>124</v>
      </c>
      <c r="D210" s="155" t="s">
        <v>114</v>
      </c>
      <c r="E210" s="155" t="s">
        <v>236</v>
      </c>
      <c r="F210" s="155" t="s">
        <v>117</v>
      </c>
      <c r="G210" s="155" t="s">
        <v>347</v>
      </c>
      <c r="H210" s="155" t="s">
        <v>125</v>
      </c>
      <c r="I210" s="156">
        <f>7883.9-211.2-1060.5</f>
        <v>6612.2</v>
      </c>
      <c r="J210" s="156">
        <v>6596.7</v>
      </c>
      <c r="K210" s="196">
        <f aca="true" t="shared" si="17" ref="K210:K260">J210/I210</f>
        <v>0.9976558482804513</v>
      </c>
    </row>
    <row r="211" spans="1:11" ht="31.5">
      <c r="A211" s="55"/>
      <c r="B211" s="56"/>
      <c r="C211" s="154" t="s">
        <v>126</v>
      </c>
      <c r="D211" s="155" t="s">
        <v>114</v>
      </c>
      <c r="E211" s="155" t="s">
        <v>236</v>
      </c>
      <c r="F211" s="155" t="s">
        <v>117</v>
      </c>
      <c r="G211" s="155" t="s">
        <v>347</v>
      </c>
      <c r="H211" s="155" t="s">
        <v>127</v>
      </c>
      <c r="I211" s="156">
        <f>1962+672.7</f>
        <v>2634.7</v>
      </c>
      <c r="J211" s="156">
        <v>2128.5</v>
      </c>
      <c r="K211" s="196">
        <f t="shared" si="17"/>
        <v>0.8078718639693324</v>
      </c>
    </row>
    <row r="212" spans="1:11" ht="15.75">
      <c r="A212" s="55"/>
      <c r="B212" s="56"/>
      <c r="C212" s="154" t="s">
        <v>128</v>
      </c>
      <c r="D212" s="155" t="s">
        <v>114</v>
      </c>
      <c r="E212" s="155" t="s">
        <v>236</v>
      </c>
      <c r="F212" s="155" t="s">
        <v>117</v>
      </c>
      <c r="G212" s="155" t="s">
        <v>347</v>
      </c>
      <c r="H212" s="155" t="s">
        <v>129</v>
      </c>
      <c r="I212" s="156">
        <v>32</v>
      </c>
      <c r="J212" s="156">
        <v>25.7</v>
      </c>
      <c r="K212" s="196">
        <f t="shared" si="17"/>
        <v>0.803125</v>
      </c>
    </row>
    <row r="213" spans="1:11" ht="126">
      <c r="A213" s="55"/>
      <c r="B213" s="56"/>
      <c r="C213" s="158" t="s">
        <v>240</v>
      </c>
      <c r="D213" s="152" t="s">
        <v>114</v>
      </c>
      <c r="E213" s="152" t="s">
        <v>236</v>
      </c>
      <c r="F213" s="152" t="s">
        <v>117</v>
      </c>
      <c r="G213" s="152" t="s">
        <v>348</v>
      </c>
      <c r="H213" s="155"/>
      <c r="I213" s="57">
        <f>I214</f>
        <v>2917.9999999999995</v>
      </c>
      <c r="J213" s="57">
        <f>J214</f>
        <v>2918</v>
      </c>
      <c r="K213" s="147">
        <f t="shared" si="17"/>
        <v>1.0000000000000002</v>
      </c>
    </row>
    <row r="214" spans="1:11" ht="78.75">
      <c r="A214" s="55"/>
      <c r="B214" s="56"/>
      <c r="C214" s="154" t="s">
        <v>124</v>
      </c>
      <c r="D214" s="155" t="s">
        <v>114</v>
      </c>
      <c r="E214" s="155" t="s">
        <v>236</v>
      </c>
      <c r="F214" s="155" t="s">
        <v>117</v>
      </c>
      <c r="G214" s="155" t="s">
        <v>348</v>
      </c>
      <c r="H214" s="155" t="s">
        <v>125</v>
      </c>
      <c r="I214" s="156">
        <f>2495.6+211.2+211.2</f>
        <v>2917.9999999999995</v>
      </c>
      <c r="J214" s="156">
        <v>2918</v>
      </c>
      <c r="K214" s="196">
        <f t="shared" si="17"/>
        <v>1.0000000000000002</v>
      </c>
    </row>
    <row r="215" spans="1:11" ht="31.5">
      <c r="A215" s="55"/>
      <c r="B215" s="56"/>
      <c r="C215" s="151" t="s">
        <v>241</v>
      </c>
      <c r="D215" s="152" t="s">
        <v>114</v>
      </c>
      <c r="E215" s="152" t="s">
        <v>236</v>
      </c>
      <c r="F215" s="152" t="s">
        <v>117</v>
      </c>
      <c r="G215" s="152" t="s">
        <v>349</v>
      </c>
      <c r="H215" s="155"/>
      <c r="I215" s="57">
        <f>I216</f>
        <v>168.4</v>
      </c>
      <c r="J215" s="57">
        <f>J216</f>
        <v>168.4</v>
      </c>
      <c r="K215" s="147">
        <f t="shared" si="17"/>
        <v>1</v>
      </c>
    </row>
    <row r="216" spans="1:11" ht="31.5">
      <c r="A216" s="55"/>
      <c r="B216" s="56"/>
      <c r="C216" s="154" t="s">
        <v>126</v>
      </c>
      <c r="D216" s="155" t="s">
        <v>114</v>
      </c>
      <c r="E216" s="155" t="s">
        <v>236</v>
      </c>
      <c r="F216" s="155" t="s">
        <v>117</v>
      </c>
      <c r="G216" s="155" t="s">
        <v>349</v>
      </c>
      <c r="H216" s="155" t="s">
        <v>127</v>
      </c>
      <c r="I216" s="156">
        <f>168.4</f>
        <v>168.4</v>
      </c>
      <c r="J216" s="156">
        <v>168.4</v>
      </c>
      <c r="K216" s="196">
        <f t="shared" si="17"/>
        <v>1</v>
      </c>
    </row>
    <row r="217" spans="1:11" ht="29.25" customHeight="1">
      <c r="A217" s="55"/>
      <c r="B217" s="56"/>
      <c r="C217" s="158" t="s">
        <v>298</v>
      </c>
      <c r="D217" s="152" t="s">
        <v>114</v>
      </c>
      <c r="E217" s="152" t="s">
        <v>236</v>
      </c>
      <c r="F217" s="152" t="s">
        <v>117</v>
      </c>
      <c r="G217" s="152" t="s">
        <v>350</v>
      </c>
      <c r="H217" s="155"/>
      <c r="I217" s="57">
        <f aca="true" t="shared" si="18" ref="I217:J219">I218</f>
        <v>0</v>
      </c>
      <c r="J217" s="57">
        <f t="shared" si="18"/>
        <v>0</v>
      </c>
      <c r="K217" s="147">
        <v>0</v>
      </c>
    </row>
    <row r="218" spans="1:11" ht="31.5">
      <c r="A218" s="55"/>
      <c r="B218" s="56"/>
      <c r="C218" s="158" t="s">
        <v>351</v>
      </c>
      <c r="D218" s="152" t="s">
        <v>114</v>
      </c>
      <c r="E218" s="152" t="s">
        <v>236</v>
      </c>
      <c r="F218" s="152" t="s">
        <v>117</v>
      </c>
      <c r="G218" s="152" t="s">
        <v>352</v>
      </c>
      <c r="H218" s="155"/>
      <c r="I218" s="57">
        <f t="shared" si="18"/>
        <v>0</v>
      </c>
      <c r="J218" s="57">
        <f t="shared" si="18"/>
        <v>0</v>
      </c>
      <c r="K218" s="147">
        <v>0</v>
      </c>
    </row>
    <row r="219" spans="1:11" ht="47.25">
      <c r="A219" s="55"/>
      <c r="B219" s="56"/>
      <c r="C219" s="158" t="s">
        <v>242</v>
      </c>
      <c r="D219" s="152" t="s">
        <v>114</v>
      </c>
      <c r="E219" s="152" t="s">
        <v>236</v>
      </c>
      <c r="F219" s="152" t="s">
        <v>117</v>
      </c>
      <c r="G219" s="152" t="s">
        <v>353</v>
      </c>
      <c r="H219" s="155"/>
      <c r="I219" s="57">
        <f t="shared" si="18"/>
        <v>0</v>
      </c>
      <c r="J219" s="57">
        <f t="shared" si="18"/>
        <v>0</v>
      </c>
      <c r="K219" s="147">
        <v>0</v>
      </c>
    </row>
    <row r="220" spans="1:11" ht="31.5">
      <c r="A220" s="55"/>
      <c r="B220" s="56"/>
      <c r="C220" s="154" t="s">
        <v>126</v>
      </c>
      <c r="D220" s="155" t="s">
        <v>114</v>
      </c>
      <c r="E220" s="155" t="s">
        <v>236</v>
      </c>
      <c r="F220" s="155" t="s">
        <v>117</v>
      </c>
      <c r="G220" s="155" t="s">
        <v>353</v>
      </c>
      <c r="H220" s="155" t="s">
        <v>127</v>
      </c>
      <c r="I220" s="156">
        <f>2226.9-2226.9</f>
        <v>0</v>
      </c>
      <c r="J220" s="156">
        <v>0</v>
      </c>
      <c r="K220" s="196">
        <v>0</v>
      </c>
    </row>
    <row r="221" spans="1:11" ht="31.5">
      <c r="A221" s="55"/>
      <c r="B221" s="56"/>
      <c r="C221" s="151" t="s">
        <v>243</v>
      </c>
      <c r="D221" s="152" t="s">
        <v>114</v>
      </c>
      <c r="E221" s="152" t="s">
        <v>236</v>
      </c>
      <c r="F221" s="152" t="s">
        <v>119</v>
      </c>
      <c r="G221" s="152" t="s">
        <v>115</v>
      </c>
      <c r="H221" s="152" t="s">
        <v>115</v>
      </c>
      <c r="I221" s="57">
        <f aca="true" t="shared" si="19" ref="I221:J225">I222</f>
        <v>710</v>
      </c>
      <c r="J221" s="153">
        <f t="shared" si="19"/>
        <v>693.2</v>
      </c>
      <c r="K221" s="196">
        <f t="shared" si="17"/>
        <v>0.9763380281690142</v>
      </c>
    </row>
    <row r="222" spans="1:11" ht="78.75">
      <c r="A222" s="55"/>
      <c r="B222" s="56"/>
      <c r="C222" s="151" t="s">
        <v>238</v>
      </c>
      <c r="D222" s="152" t="s">
        <v>114</v>
      </c>
      <c r="E222" s="152" t="s">
        <v>236</v>
      </c>
      <c r="F222" s="152" t="s">
        <v>119</v>
      </c>
      <c r="G222" s="152" t="s">
        <v>239</v>
      </c>
      <c r="H222" s="152" t="s">
        <v>115</v>
      </c>
      <c r="I222" s="57">
        <f t="shared" si="19"/>
        <v>710</v>
      </c>
      <c r="J222" s="153">
        <f t="shared" si="19"/>
        <v>693.2</v>
      </c>
      <c r="K222" s="147">
        <f t="shared" si="17"/>
        <v>0.9763380281690142</v>
      </c>
    </row>
    <row r="223" spans="1:11" ht="15.75">
      <c r="A223" s="55"/>
      <c r="B223" s="56"/>
      <c r="C223" s="157" t="s">
        <v>343</v>
      </c>
      <c r="D223" s="152" t="s">
        <v>114</v>
      </c>
      <c r="E223" s="152" t="s">
        <v>236</v>
      </c>
      <c r="F223" s="152" t="s">
        <v>119</v>
      </c>
      <c r="G223" s="152" t="s">
        <v>344</v>
      </c>
      <c r="H223" s="155"/>
      <c r="I223" s="57">
        <f t="shared" si="19"/>
        <v>710</v>
      </c>
      <c r="J223" s="153">
        <f t="shared" si="19"/>
        <v>693.2</v>
      </c>
      <c r="K223" s="147">
        <f t="shared" si="17"/>
        <v>0.9763380281690142</v>
      </c>
    </row>
    <row r="224" spans="1:11" ht="31.5">
      <c r="A224" s="55"/>
      <c r="B224" s="56"/>
      <c r="C224" s="157" t="s">
        <v>354</v>
      </c>
      <c r="D224" s="152" t="s">
        <v>114</v>
      </c>
      <c r="E224" s="152" t="s">
        <v>236</v>
      </c>
      <c r="F224" s="152" t="s">
        <v>119</v>
      </c>
      <c r="G224" s="152" t="s">
        <v>355</v>
      </c>
      <c r="H224" s="155"/>
      <c r="I224" s="57">
        <f t="shared" si="19"/>
        <v>710</v>
      </c>
      <c r="J224" s="153">
        <f t="shared" si="19"/>
        <v>693.2</v>
      </c>
      <c r="K224" s="147">
        <f t="shared" si="17"/>
        <v>0.9763380281690142</v>
      </c>
    </row>
    <row r="225" spans="1:11" ht="31.5">
      <c r="A225" s="55"/>
      <c r="B225" s="56"/>
      <c r="C225" s="157" t="s">
        <v>356</v>
      </c>
      <c r="D225" s="152" t="s">
        <v>114</v>
      </c>
      <c r="E225" s="152" t="s">
        <v>236</v>
      </c>
      <c r="F225" s="152" t="s">
        <v>119</v>
      </c>
      <c r="G225" s="152" t="s">
        <v>357</v>
      </c>
      <c r="H225" s="155"/>
      <c r="I225" s="57">
        <f t="shared" si="19"/>
        <v>710</v>
      </c>
      <c r="J225" s="153">
        <f t="shared" si="19"/>
        <v>693.2</v>
      </c>
      <c r="K225" s="147">
        <f t="shared" si="17"/>
        <v>0.9763380281690142</v>
      </c>
    </row>
    <row r="226" spans="1:11" ht="31.5">
      <c r="A226" s="55"/>
      <c r="B226" s="56"/>
      <c r="C226" s="154" t="s">
        <v>126</v>
      </c>
      <c r="D226" s="155" t="s">
        <v>114</v>
      </c>
      <c r="E226" s="155" t="s">
        <v>236</v>
      </c>
      <c r="F226" s="155" t="s">
        <v>119</v>
      </c>
      <c r="G226" s="155" t="s">
        <v>357</v>
      </c>
      <c r="H226" s="155" t="s">
        <v>127</v>
      </c>
      <c r="I226" s="156">
        <f>160+550</f>
        <v>710</v>
      </c>
      <c r="J226" s="159">
        <v>693.2</v>
      </c>
      <c r="K226" s="196">
        <f t="shared" si="17"/>
        <v>0.9763380281690142</v>
      </c>
    </row>
    <row r="227" spans="1:11" ht="15.75">
      <c r="A227" s="55"/>
      <c r="B227" s="56"/>
      <c r="C227" s="151" t="s">
        <v>244</v>
      </c>
      <c r="D227" s="152" t="s">
        <v>114</v>
      </c>
      <c r="E227" s="152" t="s">
        <v>111</v>
      </c>
      <c r="F227" s="152"/>
      <c r="G227" s="155"/>
      <c r="H227" s="155"/>
      <c r="I227" s="57">
        <f aca="true" t="shared" si="20" ref="I227:J231">I228</f>
        <v>537.8</v>
      </c>
      <c r="J227" s="153">
        <f t="shared" si="20"/>
        <v>500.2</v>
      </c>
      <c r="K227" s="147">
        <f t="shared" si="17"/>
        <v>0.9300855336556341</v>
      </c>
    </row>
    <row r="228" spans="1:11" ht="15.75">
      <c r="A228" s="55"/>
      <c r="B228" s="56"/>
      <c r="C228" s="151" t="s">
        <v>245</v>
      </c>
      <c r="D228" s="152" t="s">
        <v>114</v>
      </c>
      <c r="E228" s="152" t="s">
        <v>111</v>
      </c>
      <c r="F228" s="152" t="s">
        <v>117</v>
      </c>
      <c r="G228" s="152"/>
      <c r="H228" s="155"/>
      <c r="I228" s="57">
        <f t="shared" si="20"/>
        <v>537.8</v>
      </c>
      <c r="J228" s="153">
        <f t="shared" si="20"/>
        <v>500.2</v>
      </c>
      <c r="K228" s="147">
        <f t="shared" si="17"/>
        <v>0.9300855336556341</v>
      </c>
    </row>
    <row r="229" spans="1:11" ht="31.5">
      <c r="A229" s="55"/>
      <c r="B229" s="56"/>
      <c r="C229" s="151" t="s">
        <v>134</v>
      </c>
      <c r="D229" s="152" t="s">
        <v>114</v>
      </c>
      <c r="E229" s="152" t="s">
        <v>111</v>
      </c>
      <c r="F229" s="152" t="s">
        <v>117</v>
      </c>
      <c r="G229" s="152" t="s">
        <v>148</v>
      </c>
      <c r="H229" s="155"/>
      <c r="I229" s="57">
        <f t="shared" si="20"/>
        <v>537.8</v>
      </c>
      <c r="J229" s="153">
        <f t="shared" si="20"/>
        <v>500.2</v>
      </c>
      <c r="K229" s="147">
        <f t="shared" si="17"/>
        <v>0.9300855336556341</v>
      </c>
    </row>
    <row r="230" spans="1:11" ht="15.75">
      <c r="A230" s="55"/>
      <c r="B230" s="56"/>
      <c r="C230" s="151" t="s">
        <v>136</v>
      </c>
      <c r="D230" s="152" t="s">
        <v>114</v>
      </c>
      <c r="E230" s="152" t="s">
        <v>111</v>
      </c>
      <c r="F230" s="152" t="s">
        <v>117</v>
      </c>
      <c r="G230" s="152" t="s">
        <v>137</v>
      </c>
      <c r="H230" s="152"/>
      <c r="I230" s="57">
        <f t="shared" si="20"/>
        <v>537.8</v>
      </c>
      <c r="J230" s="153">
        <f t="shared" si="20"/>
        <v>500.2</v>
      </c>
      <c r="K230" s="147">
        <f t="shared" si="17"/>
        <v>0.9300855336556341</v>
      </c>
    </row>
    <row r="231" spans="1:11" ht="15.75">
      <c r="A231" s="55"/>
      <c r="B231" s="56"/>
      <c r="C231" s="151" t="s">
        <v>246</v>
      </c>
      <c r="D231" s="152" t="s">
        <v>114</v>
      </c>
      <c r="E231" s="152" t="s">
        <v>111</v>
      </c>
      <c r="F231" s="152" t="s">
        <v>117</v>
      </c>
      <c r="G231" s="152" t="s">
        <v>247</v>
      </c>
      <c r="H231" s="155"/>
      <c r="I231" s="57">
        <f t="shared" si="20"/>
        <v>537.8</v>
      </c>
      <c r="J231" s="153">
        <f t="shared" si="20"/>
        <v>500.2</v>
      </c>
      <c r="K231" s="147">
        <f t="shared" si="17"/>
        <v>0.9300855336556341</v>
      </c>
    </row>
    <row r="232" spans="1:11" ht="15.75">
      <c r="A232" s="55"/>
      <c r="B232" s="56"/>
      <c r="C232" s="154" t="s">
        <v>155</v>
      </c>
      <c r="D232" s="155" t="s">
        <v>114</v>
      </c>
      <c r="E232" s="155" t="s">
        <v>111</v>
      </c>
      <c r="F232" s="155" t="s">
        <v>117</v>
      </c>
      <c r="G232" s="165" t="s">
        <v>247</v>
      </c>
      <c r="H232" s="155" t="s">
        <v>156</v>
      </c>
      <c r="I232" s="156">
        <v>537.8</v>
      </c>
      <c r="J232" s="159">
        <v>500.2</v>
      </c>
      <c r="K232" s="196">
        <f t="shared" si="17"/>
        <v>0.9300855336556341</v>
      </c>
    </row>
    <row r="233" spans="1:11" ht="15.75">
      <c r="A233" s="55"/>
      <c r="B233" s="56"/>
      <c r="C233" s="151" t="s">
        <v>248</v>
      </c>
      <c r="D233" s="152" t="s">
        <v>114</v>
      </c>
      <c r="E233" s="152" t="s">
        <v>147</v>
      </c>
      <c r="F233" s="152"/>
      <c r="G233" s="152" t="s">
        <v>115</v>
      </c>
      <c r="H233" s="152" t="s">
        <v>115</v>
      </c>
      <c r="I233" s="57">
        <f aca="true" t="shared" si="21" ref="I233:I238">I234</f>
        <v>115.3</v>
      </c>
      <c r="J233" s="153">
        <f aca="true" t="shared" si="22" ref="J233:J238">J234</f>
        <v>80.3</v>
      </c>
      <c r="K233" s="147">
        <f t="shared" si="17"/>
        <v>0.6964440589765828</v>
      </c>
    </row>
    <row r="234" spans="1:11" ht="15.75">
      <c r="A234" s="55"/>
      <c r="B234" s="56"/>
      <c r="C234" s="151" t="s">
        <v>249</v>
      </c>
      <c r="D234" s="152" t="s">
        <v>114</v>
      </c>
      <c r="E234" s="152" t="s">
        <v>147</v>
      </c>
      <c r="F234" s="152" t="s">
        <v>168</v>
      </c>
      <c r="G234" s="152" t="s">
        <v>115</v>
      </c>
      <c r="H234" s="152" t="s">
        <v>115</v>
      </c>
      <c r="I234" s="57">
        <f t="shared" si="21"/>
        <v>115.3</v>
      </c>
      <c r="J234" s="153">
        <f t="shared" si="22"/>
        <v>80.3</v>
      </c>
      <c r="K234" s="147">
        <f t="shared" si="17"/>
        <v>0.6964440589765828</v>
      </c>
    </row>
    <row r="235" spans="1:11" ht="78.75">
      <c r="A235" s="55"/>
      <c r="B235" s="56"/>
      <c r="C235" s="151" t="s">
        <v>238</v>
      </c>
      <c r="D235" s="152" t="s">
        <v>114</v>
      </c>
      <c r="E235" s="152" t="s">
        <v>147</v>
      </c>
      <c r="F235" s="152" t="s">
        <v>168</v>
      </c>
      <c r="G235" s="152" t="s">
        <v>239</v>
      </c>
      <c r="H235" s="152" t="s">
        <v>115</v>
      </c>
      <c r="I235" s="57">
        <f t="shared" si="21"/>
        <v>115.3</v>
      </c>
      <c r="J235" s="153">
        <f t="shared" si="22"/>
        <v>80.3</v>
      </c>
      <c r="K235" s="147">
        <f t="shared" si="17"/>
        <v>0.6964440589765828</v>
      </c>
    </row>
    <row r="236" spans="1:11" ht="15.75">
      <c r="A236" s="55"/>
      <c r="B236" s="56"/>
      <c r="C236" s="157" t="s">
        <v>343</v>
      </c>
      <c r="D236" s="152" t="s">
        <v>114</v>
      </c>
      <c r="E236" s="152" t="s">
        <v>147</v>
      </c>
      <c r="F236" s="152" t="s">
        <v>168</v>
      </c>
      <c r="G236" s="152" t="s">
        <v>344</v>
      </c>
      <c r="H236" s="155"/>
      <c r="I236" s="57">
        <f t="shared" si="21"/>
        <v>115.3</v>
      </c>
      <c r="J236" s="57">
        <f t="shared" si="22"/>
        <v>80.3</v>
      </c>
      <c r="K236" s="147">
        <f t="shared" si="17"/>
        <v>0.6964440589765828</v>
      </c>
    </row>
    <row r="237" spans="1:11" ht="31.5">
      <c r="A237" s="55"/>
      <c r="B237" s="56"/>
      <c r="C237" s="151" t="s">
        <v>358</v>
      </c>
      <c r="D237" s="152" t="s">
        <v>114</v>
      </c>
      <c r="E237" s="152" t="s">
        <v>147</v>
      </c>
      <c r="F237" s="152" t="s">
        <v>168</v>
      </c>
      <c r="G237" s="152" t="s">
        <v>359</v>
      </c>
      <c r="H237" s="152" t="s">
        <v>115</v>
      </c>
      <c r="I237" s="57">
        <f t="shared" si="21"/>
        <v>115.3</v>
      </c>
      <c r="J237" s="57">
        <f t="shared" si="22"/>
        <v>80.3</v>
      </c>
      <c r="K237" s="147">
        <f t="shared" si="17"/>
        <v>0.6964440589765828</v>
      </c>
    </row>
    <row r="238" spans="1:11" ht="47.25">
      <c r="A238" s="55"/>
      <c r="B238" s="56"/>
      <c r="C238" s="157" t="s">
        <v>360</v>
      </c>
      <c r="D238" s="152" t="s">
        <v>114</v>
      </c>
      <c r="E238" s="152" t="s">
        <v>147</v>
      </c>
      <c r="F238" s="152" t="s">
        <v>168</v>
      </c>
      <c r="G238" s="152" t="s">
        <v>361</v>
      </c>
      <c r="H238" s="155"/>
      <c r="I238" s="57">
        <f t="shared" si="21"/>
        <v>115.3</v>
      </c>
      <c r="J238" s="57">
        <f t="shared" si="22"/>
        <v>80.3</v>
      </c>
      <c r="K238" s="147">
        <f t="shared" si="17"/>
        <v>0.6964440589765828</v>
      </c>
    </row>
    <row r="239" spans="1:11" ht="31.5">
      <c r="A239" s="55"/>
      <c r="B239" s="56"/>
      <c r="C239" s="154" t="s">
        <v>126</v>
      </c>
      <c r="D239" s="155" t="s">
        <v>114</v>
      </c>
      <c r="E239" s="155" t="s">
        <v>147</v>
      </c>
      <c r="F239" s="155" t="s">
        <v>168</v>
      </c>
      <c r="G239" s="155" t="s">
        <v>361</v>
      </c>
      <c r="H239" s="155" t="s">
        <v>127</v>
      </c>
      <c r="I239" s="156">
        <f>85+50-19.7</f>
        <v>115.3</v>
      </c>
      <c r="J239" s="156">
        <v>80.3</v>
      </c>
      <c r="K239" s="196">
        <f t="shared" si="17"/>
        <v>0.6964440589765828</v>
      </c>
    </row>
    <row r="240" spans="1:11" ht="31.5">
      <c r="A240" s="55"/>
      <c r="B240" s="56"/>
      <c r="C240" s="151" t="s">
        <v>250</v>
      </c>
      <c r="D240" s="152" t="s">
        <v>114</v>
      </c>
      <c r="E240" s="152" t="s">
        <v>152</v>
      </c>
      <c r="F240" s="155"/>
      <c r="G240" s="155"/>
      <c r="H240" s="155"/>
      <c r="I240" s="57">
        <f aca="true" t="shared" si="23" ref="I240:J244">I241</f>
        <v>100</v>
      </c>
      <c r="J240" s="153">
        <f t="shared" si="23"/>
        <v>74.4</v>
      </c>
      <c r="K240" s="147">
        <f t="shared" si="17"/>
        <v>0.7440000000000001</v>
      </c>
    </row>
    <row r="241" spans="1:11" ht="31.5">
      <c r="A241" s="55"/>
      <c r="B241" s="56"/>
      <c r="C241" s="151" t="s">
        <v>251</v>
      </c>
      <c r="D241" s="152" t="s">
        <v>114</v>
      </c>
      <c r="E241" s="152" t="s">
        <v>152</v>
      </c>
      <c r="F241" s="152" t="s">
        <v>117</v>
      </c>
      <c r="G241" s="155"/>
      <c r="H241" s="155"/>
      <c r="I241" s="57">
        <f t="shared" si="23"/>
        <v>100</v>
      </c>
      <c r="J241" s="153">
        <f t="shared" si="23"/>
        <v>74.4</v>
      </c>
      <c r="K241" s="147">
        <f t="shared" si="17"/>
        <v>0.7440000000000001</v>
      </c>
    </row>
    <row r="242" spans="1:11" ht="31.5">
      <c r="A242" s="55"/>
      <c r="B242" s="56"/>
      <c r="C242" s="151" t="s">
        <v>134</v>
      </c>
      <c r="D242" s="152" t="s">
        <v>114</v>
      </c>
      <c r="E242" s="152" t="s">
        <v>152</v>
      </c>
      <c r="F242" s="152" t="s">
        <v>117</v>
      </c>
      <c r="G242" s="152" t="s">
        <v>148</v>
      </c>
      <c r="H242" s="155" t="s">
        <v>115</v>
      </c>
      <c r="I242" s="57">
        <f t="shared" si="23"/>
        <v>100</v>
      </c>
      <c r="J242" s="153">
        <f t="shared" si="23"/>
        <v>74.4</v>
      </c>
      <c r="K242" s="147">
        <f t="shared" si="17"/>
        <v>0.7440000000000001</v>
      </c>
    </row>
    <row r="243" spans="1:11" ht="15.75">
      <c r="A243" s="55"/>
      <c r="B243" s="56"/>
      <c r="C243" s="151" t="s">
        <v>136</v>
      </c>
      <c r="D243" s="152" t="s">
        <v>114</v>
      </c>
      <c r="E243" s="152" t="s">
        <v>152</v>
      </c>
      <c r="F243" s="152" t="s">
        <v>117</v>
      </c>
      <c r="G243" s="152" t="s">
        <v>137</v>
      </c>
      <c r="H243" s="155"/>
      <c r="I243" s="57">
        <f t="shared" si="23"/>
        <v>100</v>
      </c>
      <c r="J243" s="153">
        <f t="shared" si="23"/>
        <v>74.4</v>
      </c>
      <c r="K243" s="147">
        <f t="shared" si="17"/>
        <v>0.7440000000000001</v>
      </c>
    </row>
    <row r="244" spans="1:11" ht="15.75">
      <c r="A244" s="55"/>
      <c r="B244" s="56"/>
      <c r="C244" s="151" t="s">
        <v>252</v>
      </c>
      <c r="D244" s="152" t="s">
        <v>114</v>
      </c>
      <c r="E244" s="152" t="s">
        <v>152</v>
      </c>
      <c r="F244" s="152" t="s">
        <v>117</v>
      </c>
      <c r="G244" s="152" t="s">
        <v>253</v>
      </c>
      <c r="H244" s="155"/>
      <c r="I244" s="57">
        <f t="shared" si="23"/>
        <v>100</v>
      </c>
      <c r="J244" s="153">
        <f t="shared" si="23"/>
        <v>74.4</v>
      </c>
      <c r="K244" s="147">
        <f t="shared" si="17"/>
        <v>0.7440000000000001</v>
      </c>
    </row>
    <row r="245" spans="1:11" ht="32.25" thickBot="1">
      <c r="A245" s="55"/>
      <c r="B245" s="56"/>
      <c r="C245" s="171" t="s">
        <v>254</v>
      </c>
      <c r="D245" s="172" t="s">
        <v>114</v>
      </c>
      <c r="E245" s="173" t="s">
        <v>152</v>
      </c>
      <c r="F245" s="173" t="s">
        <v>117</v>
      </c>
      <c r="G245" s="173" t="s">
        <v>253</v>
      </c>
      <c r="H245" s="173" t="s">
        <v>255</v>
      </c>
      <c r="I245" s="174">
        <v>100</v>
      </c>
      <c r="J245" s="175">
        <v>74.4</v>
      </c>
      <c r="K245" s="197">
        <f t="shared" si="17"/>
        <v>0.7440000000000001</v>
      </c>
    </row>
    <row r="246" spans="1:11" ht="48" thickBot="1">
      <c r="A246" s="259" t="s">
        <v>256</v>
      </c>
      <c r="B246" s="260"/>
      <c r="C246" s="180" t="s">
        <v>257</v>
      </c>
      <c r="D246" s="181" t="s">
        <v>258</v>
      </c>
      <c r="E246" s="181"/>
      <c r="F246" s="182"/>
      <c r="G246" s="182"/>
      <c r="H246" s="182"/>
      <c r="I246" s="183">
        <f>I247</f>
        <v>373.30000000000007</v>
      </c>
      <c r="J246" s="184">
        <f>J247</f>
        <v>373.20000000000005</v>
      </c>
      <c r="K246" s="149">
        <f t="shared" si="17"/>
        <v>0.9997321189391909</v>
      </c>
    </row>
    <row r="247" spans="1:11" ht="15.75">
      <c r="A247" s="245"/>
      <c r="B247" s="246"/>
      <c r="C247" s="176" t="s">
        <v>116</v>
      </c>
      <c r="D247" s="177" t="s">
        <v>258</v>
      </c>
      <c r="E247" s="177" t="s">
        <v>117</v>
      </c>
      <c r="F247" s="177"/>
      <c r="G247" s="177" t="s">
        <v>115</v>
      </c>
      <c r="H247" s="177" t="s">
        <v>115</v>
      </c>
      <c r="I247" s="178">
        <f>I248+I257</f>
        <v>373.30000000000007</v>
      </c>
      <c r="J247" s="179">
        <f>J248+J257</f>
        <v>373.20000000000005</v>
      </c>
      <c r="K247" s="148">
        <f t="shared" si="17"/>
        <v>0.9997321189391909</v>
      </c>
    </row>
    <row r="248" spans="1:11" ht="63">
      <c r="A248" s="245"/>
      <c r="B248" s="246"/>
      <c r="C248" s="151" t="s">
        <v>259</v>
      </c>
      <c r="D248" s="152" t="s">
        <v>258</v>
      </c>
      <c r="E248" s="152" t="s">
        <v>117</v>
      </c>
      <c r="F248" s="152" t="s">
        <v>170</v>
      </c>
      <c r="G248" s="152"/>
      <c r="H248" s="152"/>
      <c r="I248" s="57">
        <f>I249+I253</f>
        <v>359.50000000000006</v>
      </c>
      <c r="J248" s="153">
        <f>J249+J253</f>
        <v>359.40000000000003</v>
      </c>
      <c r="K248" s="147">
        <f t="shared" si="17"/>
        <v>0.999721835883171</v>
      </c>
    </row>
    <row r="249" spans="1:11" ht="31.5">
      <c r="A249" s="245"/>
      <c r="B249" s="246"/>
      <c r="C249" s="151" t="s">
        <v>260</v>
      </c>
      <c r="D249" s="152" t="s">
        <v>258</v>
      </c>
      <c r="E249" s="152" t="s">
        <v>117</v>
      </c>
      <c r="F249" s="152" t="s">
        <v>170</v>
      </c>
      <c r="G249" s="152" t="s">
        <v>261</v>
      </c>
      <c r="H249" s="152"/>
      <c r="I249" s="57">
        <f>I250</f>
        <v>294.00000000000006</v>
      </c>
      <c r="J249" s="57">
        <f>J250</f>
        <v>293.90000000000003</v>
      </c>
      <c r="K249" s="147">
        <f t="shared" si="17"/>
        <v>0.9996598639455782</v>
      </c>
    </row>
    <row r="250" spans="1:11" ht="31.5">
      <c r="A250" s="245"/>
      <c r="B250" s="246"/>
      <c r="C250" s="151" t="s">
        <v>267</v>
      </c>
      <c r="D250" s="152" t="s">
        <v>258</v>
      </c>
      <c r="E250" s="152" t="s">
        <v>117</v>
      </c>
      <c r="F250" s="152" t="s">
        <v>170</v>
      </c>
      <c r="G250" s="152" t="s">
        <v>362</v>
      </c>
      <c r="H250" s="152"/>
      <c r="I250" s="57">
        <f>SUM(I251:I252)</f>
        <v>294.00000000000006</v>
      </c>
      <c r="J250" s="57">
        <f>J251+J252</f>
        <v>293.90000000000003</v>
      </c>
      <c r="K250" s="147">
        <f t="shared" si="17"/>
        <v>0.9996598639455782</v>
      </c>
    </row>
    <row r="251" spans="1:11" ht="31.5">
      <c r="A251" s="245"/>
      <c r="B251" s="246"/>
      <c r="C251" s="154" t="s">
        <v>126</v>
      </c>
      <c r="D251" s="155" t="s">
        <v>258</v>
      </c>
      <c r="E251" s="155" t="s">
        <v>117</v>
      </c>
      <c r="F251" s="155" t="s">
        <v>170</v>
      </c>
      <c r="G251" s="155" t="s">
        <v>362</v>
      </c>
      <c r="H251" s="155" t="s">
        <v>127</v>
      </c>
      <c r="I251" s="156">
        <f>279.6+0.1+0.5</f>
        <v>280.20000000000005</v>
      </c>
      <c r="J251" s="156">
        <v>280.1</v>
      </c>
      <c r="K251" s="196">
        <f t="shared" si="17"/>
        <v>0.9996431120628122</v>
      </c>
    </row>
    <row r="252" spans="1:11" ht="15.75">
      <c r="A252" s="245"/>
      <c r="B252" s="246"/>
      <c r="C252" s="154" t="s">
        <v>128</v>
      </c>
      <c r="D252" s="155" t="s">
        <v>258</v>
      </c>
      <c r="E252" s="155" t="s">
        <v>117</v>
      </c>
      <c r="F252" s="155" t="s">
        <v>170</v>
      </c>
      <c r="G252" s="155" t="s">
        <v>362</v>
      </c>
      <c r="H252" s="155" t="s">
        <v>129</v>
      </c>
      <c r="I252" s="156">
        <v>13.8</v>
      </c>
      <c r="J252" s="156">
        <v>13.8</v>
      </c>
      <c r="K252" s="196">
        <f t="shared" si="17"/>
        <v>1</v>
      </c>
    </row>
    <row r="253" spans="1:11" ht="31.5">
      <c r="A253" s="245"/>
      <c r="B253" s="246"/>
      <c r="C253" s="151" t="s">
        <v>134</v>
      </c>
      <c r="D253" s="152" t="s">
        <v>258</v>
      </c>
      <c r="E253" s="152" t="s">
        <v>117</v>
      </c>
      <c r="F253" s="152" t="s">
        <v>170</v>
      </c>
      <c r="G253" s="152" t="s">
        <v>148</v>
      </c>
      <c r="H253" s="152"/>
      <c r="I253" s="57">
        <f aca="true" t="shared" si="24" ref="I253:J255">I254</f>
        <v>65.5</v>
      </c>
      <c r="J253" s="57">
        <f t="shared" si="24"/>
        <v>65.5</v>
      </c>
      <c r="K253" s="147">
        <f t="shared" si="17"/>
        <v>1</v>
      </c>
    </row>
    <row r="254" spans="1:11" ht="15.75">
      <c r="A254" s="245"/>
      <c r="B254" s="246"/>
      <c r="C254" s="151" t="s">
        <v>206</v>
      </c>
      <c r="D254" s="152" t="s">
        <v>258</v>
      </c>
      <c r="E254" s="152" t="s">
        <v>117</v>
      </c>
      <c r="F254" s="152" t="s">
        <v>170</v>
      </c>
      <c r="G254" s="152" t="s">
        <v>137</v>
      </c>
      <c r="H254" s="152"/>
      <c r="I254" s="57">
        <f t="shared" si="24"/>
        <v>65.5</v>
      </c>
      <c r="J254" s="57">
        <f t="shared" si="24"/>
        <v>65.5</v>
      </c>
      <c r="K254" s="147">
        <f t="shared" si="17"/>
        <v>1</v>
      </c>
    </row>
    <row r="255" spans="1:11" ht="63">
      <c r="A255" s="245"/>
      <c r="B255" s="246"/>
      <c r="C255" s="158" t="s">
        <v>262</v>
      </c>
      <c r="D255" s="152" t="s">
        <v>258</v>
      </c>
      <c r="E255" s="152" t="s">
        <v>117</v>
      </c>
      <c r="F255" s="152" t="s">
        <v>170</v>
      </c>
      <c r="G255" s="152" t="s">
        <v>263</v>
      </c>
      <c r="H255" s="152"/>
      <c r="I255" s="57">
        <f t="shared" si="24"/>
        <v>65.5</v>
      </c>
      <c r="J255" s="57">
        <f t="shared" si="24"/>
        <v>65.5</v>
      </c>
      <c r="K255" s="147">
        <f t="shared" si="17"/>
        <v>1</v>
      </c>
    </row>
    <row r="256" spans="1:11" ht="15.75">
      <c r="A256" s="245"/>
      <c r="B256" s="246"/>
      <c r="C256" s="154" t="s">
        <v>140</v>
      </c>
      <c r="D256" s="155" t="s">
        <v>258</v>
      </c>
      <c r="E256" s="155" t="s">
        <v>117</v>
      </c>
      <c r="F256" s="155" t="s">
        <v>170</v>
      </c>
      <c r="G256" s="155" t="s">
        <v>263</v>
      </c>
      <c r="H256" s="155" t="s">
        <v>141</v>
      </c>
      <c r="I256" s="156">
        <v>65.5</v>
      </c>
      <c r="J256" s="156">
        <v>65.5</v>
      </c>
      <c r="K256" s="196">
        <f t="shared" si="17"/>
        <v>1</v>
      </c>
    </row>
    <row r="257" spans="1:11" ht="15.75">
      <c r="A257" s="245"/>
      <c r="B257" s="246"/>
      <c r="C257" s="151" t="s">
        <v>151</v>
      </c>
      <c r="D257" s="152" t="s">
        <v>258</v>
      </c>
      <c r="E257" s="152" t="s">
        <v>117</v>
      </c>
      <c r="F257" s="152" t="s">
        <v>152</v>
      </c>
      <c r="G257" s="155"/>
      <c r="H257" s="155"/>
      <c r="I257" s="57">
        <f>I258</f>
        <v>13.8</v>
      </c>
      <c r="J257" s="57">
        <f>J258</f>
        <v>13.8</v>
      </c>
      <c r="K257" s="147">
        <f t="shared" si="17"/>
        <v>1</v>
      </c>
    </row>
    <row r="258" spans="1:11" ht="63">
      <c r="A258" s="245"/>
      <c r="B258" s="246"/>
      <c r="C258" s="162" t="s">
        <v>264</v>
      </c>
      <c r="D258" s="166" t="s">
        <v>258</v>
      </c>
      <c r="E258" s="166" t="s">
        <v>117</v>
      </c>
      <c r="F258" s="166" t="s">
        <v>152</v>
      </c>
      <c r="G258" s="166" t="s">
        <v>265</v>
      </c>
      <c r="H258" s="164"/>
      <c r="I258" s="167">
        <f>I259</f>
        <v>13.8</v>
      </c>
      <c r="J258" s="167">
        <f>J259</f>
        <v>13.8</v>
      </c>
      <c r="K258" s="147">
        <f t="shared" si="17"/>
        <v>1</v>
      </c>
    </row>
    <row r="259" spans="1:11" ht="16.5" thickBot="1">
      <c r="A259" s="245"/>
      <c r="B259" s="246"/>
      <c r="C259" s="168" t="s">
        <v>155</v>
      </c>
      <c r="D259" s="169" t="s">
        <v>258</v>
      </c>
      <c r="E259" s="169" t="s">
        <v>117</v>
      </c>
      <c r="F259" s="169" t="s">
        <v>152</v>
      </c>
      <c r="G259" s="169" t="s">
        <v>265</v>
      </c>
      <c r="H259" s="169" t="s">
        <v>156</v>
      </c>
      <c r="I259" s="170">
        <v>13.8</v>
      </c>
      <c r="J259" s="170">
        <v>13.8</v>
      </c>
      <c r="K259" s="197">
        <f t="shared" si="17"/>
        <v>1</v>
      </c>
    </row>
    <row r="260" spans="1:11" ht="16.5" thickBot="1">
      <c r="A260" s="247"/>
      <c r="B260" s="248"/>
      <c r="C260" s="59" t="s">
        <v>266</v>
      </c>
      <c r="D260" s="60"/>
      <c r="E260" s="61"/>
      <c r="F260" s="62"/>
      <c r="G260" s="62"/>
      <c r="H260" s="63"/>
      <c r="I260" s="58">
        <f>I246+I17</f>
        <v>117850.8</v>
      </c>
      <c r="J260" s="64">
        <f>J246+J17</f>
        <v>114116.49999999999</v>
      </c>
      <c r="K260" s="150">
        <f t="shared" si="17"/>
        <v>0.968313324983793</v>
      </c>
    </row>
    <row r="263" ht="12.75">
      <c r="J263" s="146"/>
    </row>
  </sheetData>
  <sheetProtection/>
  <mergeCells count="15">
    <mergeCell ref="A246:B246"/>
    <mergeCell ref="I9:K9"/>
    <mergeCell ref="I3:K3"/>
    <mergeCell ref="I4:K4"/>
    <mergeCell ref="I5:K5"/>
    <mergeCell ref="I6:K6"/>
    <mergeCell ref="I7:K7"/>
    <mergeCell ref="I8:K8"/>
    <mergeCell ref="A247:B259"/>
    <mergeCell ref="A260:B260"/>
    <mergeCell ref="I2:K2"/>
    <mergeCell ref="A15:B15"/>
    <mergeCell ref="A11:K12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PageLayoutView="0" workbookViewId="0" topLeftCell="A1">
      <selection activeCell="B12" sqref="B12:G43"/>
    </sheetView>
  </sheetViews>
  <sheetFormatPr defaultColWidth="9.00390625" defaultRowHeight="12.75"/>
  <cols>
    <col min="2" max="2" width="45.375" style="0" customWidth="1"/>
    <col min="5" max="5" width="17.375" style="0" customWidth="1"/>
    <col min="6" max="6" width="16.75390625" style="0" customWidth="1"/>
    <col min="7" max="7" width="15.375" style="0" customWidth="1"/>
    <col min="10" max="10" width="15.375" style="0" customWidth="1"/>
  </cols>
  <sheetData>
    <row r="2" spans="1:10" ht="15" customHeight="1">
      <c r="A2" s="46"/>
      <c r="B2" s="46"/>
      <c r="C2" s="50"/>
      <c r="D2" s="50"/>
      <c r="E2" s="264" t="s">
        <v>364</v>
      </c>
      <c r="F2" s="264"/>
      <c r="G2" s="265"/>
      <c r="H2" s="249"/>
      <c r="I2" s="249"/>
      <c r="J2" s="249"/>
    </row>
    <row r="3" spans="1:10" ht="15" customHeight="1">
      <c r="A3" s="46"/>
      <c r="B3" s="46"/>
      <c r="C3" s="45"/>
      <c r="D3" s="45"/>
      <c r="E3" s="263" t="s">
        <v>89</v>
      </c>
      <c r="F3" s="263"/>
      <c r="G3" s="266"/>
      <c r="H3" s="243"/>
      <c r="I3" s="243"/>
      <c r="J3" s="243"/>
    </row>
    <row r="4" spans="1:10" ht="15" customHeight="1">
      <c r="A4" s="46"/>
      <c r="B4" s="46"/>
      <c r="C4" s="45"/>
      <c r="D4" s="45"/>
      <c r="E4" s="263" t="s">
        <v>45</v>
      </c>
      <c r="F4" s="263"/>
      <c r="G4" s="263"/>
      <c r="H4" s="243"/>
      <c r="I4" s="243"/>
      <c r="J4" s="243"/>
    </row>
    <row r="5" spans="1:10" ht="15" customHeight="1">
      <c r="A5" s="46"/>
      <c r="B5" s="46"/>
      <c r="C5" s="45"/>
      <c r="D5" s="45"/>
      <c r="E5" s="263" t="s">
        <v>95</v>
      </c>
      <c r="F5" s="263"/>
      <c r="G5" s="263"/>
      <c r="H5" s="243"/>
      <c r="I5" s="243"/>
      <c r="J5" s="243"/>
    </row>
    <row r="6" spans="1:10" ht="15" customHeight="1">
      <c r="A6" s="46"/>
      <c r="B6" s="46"/>
      <c r="C6" s="45"/>
      <c r="D6" s="45"/>
      <c r="E6" s="263" t="s">
        <v>47</v>
      </c>
      <c r="F6" s="263"/>
      <c r="G6" s="263"/>
      <c r="H6" s="243"/>
      <c r="I6" s="243"/>
      <c r="J6" s="243"/>
    </row>
    <row r="7" spans="1:10" ht="15" customHeight="1">
      <c r="A7" s="46"/>
      <c r="B7" s="46"/>
      <c r="C7" s="45"/>
      <c r="D7" s="45"/>
      <c r="E7" s="263" t="s">
        <v>48</v>
      </c>
      <c r="F7" s="263"/>
      <c r="G7" s="263"/>
      <c r="H7" s="243"/>
      <c r="I7" s="243"/>
      <c r="J7" s="243"/>
    </row>
    <row r="8" spans="1:10" ht="15" customHeight="1">
      <c r="A8" s="46"/>
      <c r="B8" s="46"/>
      <c r="C8" s="45"/>
      <c r="D8" s="45"/>
      <c r="E8" s="263" t="s">
        <v>90</v>
      </c>
      <c r="F8" s="263"/>
      <c r="G8" s="263"/>
      <c r="H8" s="243"/>
      <c r="I8" s="243"/>
      <c r="J8" s="243"/>
    </row>
    <row r="9" spans="1:10" ht="15" customHeight="1">
      <c r="A9" s="46"/>
      <c r="B9" s="46"/>
      <c r="C9" s="45"/>
      <c r="D9" s="45"/>
      <c r="E9" s="263" t="s">
        <v>425</v>
      </c>
      <c r="F9" s="263"/>
      <c r="G9" s="263"/>
      <c r="H9" s="243"/>
      <c r="I9" s="243"/>
      <c r="J9" s="243"/>
    </row>
    <row r="10" spans="1:10" ht="16.5" customHeight="1">
      <c r="A10" s="46"/>
      <c r="B10" s="46"/>
      <c r="C10" s="45"/>
      <c r="D10" s="45"/>
      <c r="E10" s="45"/>
      <c r="F10" s="45"/>
      <c r="G10" s="45"/>
      <c r="H10" s="45"/>
      <c r="I10" s="45"/>
      <c r="J10" s="45"/>
    </row>
    <row r="11" spans="1:10" ht="51" customHeight="1" thickBot="1">
      <c r="A11" s="114"/>
      <c r="B11" s="261" t="s">
        <v>407</v>
      </c>
      <c r="C11" s="262"/>
      <c r="D11" s="262"/>
      <c r="E11" s="262"/>
      <c r="F11" s="262"/>
      <c r="G11" s="262"/>
      <c r="H11" s="115"/>
      <c r="I11" s="115"/>
      <c r="J11" s="115"/>
    </row>
    <row r="12" spans="2:7" ht="80.25" thickBot="1" thickTop="1">
      <c r="B12" s="66" t="s">
        <v>365</v>
      </c>
      <c r="C12" s="67" t="s">
        <v>366</v>
      </c>
      <c r="D12" s="68" t="s">
        <v>367</v>
      </c>
      <c r="E12" s="68" t="s">
        <v>93</v>
      </c>
      <c r="F12" s="68" t="s">
        <v>94</v>
      </c>
      <c r="G12" s="68" t="s">
        <v>103</v>
      </c>
    </row>
    <row r="13" spans="2:7" ht="20.25" customHeight="1" thickTop="1">
      <c r="B13" s="69" t="s">
        <v>116</v>
      </c>
      <c r="C13" s="70" t="s">
        <v>368</v>
      </c>
      <c r="D13" s="71"/>
      <c r="E13" s="72">
        <f>SUM(E14:E18)</f>
        <v>18291.7</v>
      </c>
      <c r="F13" s="72">
        <f>SUM(F14:F18)</f>
        <v>17517.600000000002</v>
      </c>
      <c r="G13" s="135">
        <f>F13/E13</f>
        <v>0.9576802593526026</v>
      </c>
    </row>
    <row r="14" spans="2:7" ht="49.5" customHeight="1">
      <c r="B14" s="73" t="s">
        <v>369</v>
      </c>
      <c r="C14" s="74"/>
      <c r="D14" s="75" t="s">
        <v>370</v>
      </c>
      <c r="E14" s="76">
        <v>359.5</v>
      </c>
      <c r="F14" s="76">
        <v>359.4</v>
      </c>
      <c r="G14" s="136">
        <f aca="true" t="shared" si="0" ref="G14:G42">F14/E14</f>
        <v>0.999721835883171</v>
      </c>
    </row>
    <row r="15" spans="2:7" ht="77.25" customHeight="1">
      <c r="B15" s="73" t="s">
        <v>371</v>
      </c>
      <c r="C15" s="77"/>
      <c r="D15" s="75" t="s">
        <v>372</v>
      </c>
      <c r="E15" s="78">
        <v>11996.6</v>
      </c>
      <c r="F15" s="78">
        <v>11728.6</v>
      </c>
      <c r="G15" s="137">
        <f t="shared" si="0"/>
        <v>0.9776603370955104</v>
      </c>
    </row>
    <row r="16" spans="2:7" ht="51.75" customHeight="1">
      <c r="B16" s="73" t="s">
        <v>373</v>
      </c>
      <c r="C16" s="77"/>
      <c r="D16" s="75" t="s">
        <v>374</v>
      </c>
      <c r="E16" s="78">
        <v>238.2</v>
      </c>
      <c r="F16" s="78">
        <v>238.2</v>
      </c>
      <c r="G16" s="137">
        <f t="shared" si="0"/>
        <v>1</v>
      </c>
    </row>
    <row r="17" spans="2:7" ht="15.75">
      <c r="B17" s="73" t="s">
        <v>146</v>
      </c>
      <c r="C17" s="77"/>
      <c r="D17" s="75" t="s">
        <v>375</v>
      </c>
      <c r="E17" s="78">
        <v>100</v>
      </c>
      <c r="F17" s="78">
        <v>0</v>
      </c>
      <c r="G17" s="137">
        <f t="shared" si="0"/>
        <v>0</v>
      </c>
    </row>
    <row r="18" spans="2:7" ht="15.75">
      <c r="B18" s="79" t="s">
        <v>151</v>
      </c>
      <c r="C18" s="80"/>
      <c r="D18" s="81" t="s">
        <v>376</v>
      </c>
      <c r="E18" s="82">
        <f>5583.6+13.8</f>
        <v>5597.400000000001</v>
      </c>
      <c r="F18" s="82">
        <f>5177.6+13.8</f>
        <v>5191.400000000001</v>
      </c>
      <c r="G18" s="138">
        <f t="shared" si="0"/>
        <v>0.9274663236502662</v>
      </c>
    </row>
    <row r="19" spans="2:7" ht="15.75">
      <c r="B19" s="83" t="s">
        <v>167</v>
      </c>
      <c r="C19" s="84" t="s">
        <v>377</v>
      </c>
      <c r="D19" s="84"/>
      <c r="E19" s="9">
        <f>E20</f>
        <v>299.6</v>
      </c>
      <c r="F19" s="9">
        <f>F20</f>
        <v>299.6</v>
      </c>
      <c r="G19" s="139">
        <f t="shared" si="0"/>
        <v>1</v>
      </c>
    </row>
    <row r="20" spans="2:7" ht="30.75" customHeight="1">
      <c r="B20" s="85" t="s">
        <v>169</v>
      </c>
      <c r="C20" s="86"/>
      <c r="D20" s="87" t="s">
        <v>378</v>
      </c>
      <c r="E20" s="76">
        <f>289.6+10</f>
        <v>299.6</v>
      </c>
      <c r="F20" s="76">
        <v>299.6</v>
      </c>
      <c r="G20" s="136">
        <f t="shared" si="0"/>
        <v>1</v>
      </c>
    </row>
    <row r="21" spans="2:7" ht="31.5">
      <c r="B21" s="88" t="s">
        <v>173</v>
      </c>
      <c r="C21" s="89" t="s">
        <v>379</v>
      </c>
      <c r="D21" s="89"/>
      <c r="E21" s="16">
        <f>SUM(E22:E22)</f>
        <v>253.7</v>
      </c>
      <c r="F21" s="16">
        <f>SUM(F22:F22)</f>
        <v>249</v>
      </c>
      <c r="G21" s="140">
        <f t="shared" si="0"/>
        <v>0.9814741821048483</v>
      </c>
    </row>
    <row r="22" spans="2:7" ht="66" customHeight="1">
      <c r="B22" s="90" t="s">
        <v>174</v>
      </c>
      <c r="C22" s="91"/>
      <c r="D22" s="77" t="s">
        <v>380</v>
      </c>
      <c r="E22" s="78">
        <v>253.7</v>
      </c>
      <c r="F22" s="78">
        <v>249</v>
      </c>
      <c r="G22" s="137">
        <f t="shared" si="0"/>
        <v>0.9814741821048483</v>
      </c>
    </row>
    <row r="23" spans="2:7" ht="15.75">
      <c r="B23" s="88" t="s">
        <v>181</v>
      </c>
      <c r="C23" s="89" t="s">
        <v>381</v>
      </c>
      <c r="D23" s="89"/>
      <c r="E23" s="16">
        <f>SUM(E24:E26)</f>
        <v>21213.2</v>
      </c>
      <c r="F23" s="16">
        <f>SUM(F24:F26)</f>
        <v>20129</v>
      </c>
      <c r="G23" s="140">
        <f t="shared" si="0"/>
        <v>0.948890313578338</v>
      </c>
    </row>
    <row r="24" spans="2:7" ht="19.5" customHeight="1">
      <c r="B24" s="85" t="s">
        <v>182</v>
      </c>
      <c r="C24" s="86"/>
      <c r="D24" s="87" t="s">
        <v>382</v>
      </c>
      <c r="E24" s="76">
        <f>20770.4+250</f>
        <v>21020.4</v>
      </c>
      <c r="F24" s="78">
        <v>19977.5</v>
      </c>
      <c r="G24" s="137">
        <f t="shared" si="0"/>
        <v>0.9503862914121519</v>
      </c>
    </row>
    <row r="25" spans="2:7" ht="15.75">
      <c r="B25" s="73" t="s">
        <v>198</v>
      </c>
      <c r="C25" s="91"/>
      <c r="D25" s="77" t="s">
        <v>383</v>
      </c>
      <c r="E25" s="78">
        <v>12.8</v>
      </c>
      <c r="F25" s="78">
        <v>12.8</v>
      </c>
      <c r="G25" s="137">
        <f t="shared" si="0"/>
        <v>1</v>
      </c>
    </row>
    <row r="26" spans="2:7" ht="30" customHeight="1">
      <c r="B26" s="92" t="s">
        <v>201</v>
      </c>
      <c r="C26" s="93"/>
      <c r="D26" s="93" t="s">
        <v>384</v>
      </c>
      <c r="E26" s="94">
        <v>180</v>
      </c>
      <c r="F26" s="94">
        <v>138.7</v>
      </c>
      <c r="G26" s="141">
        <f t="shared" si="0"/>
        <v>0.7705555555555554</v>
      </c>
    </row>
    <row r="27" spans="2:7" ht="15.75">
      <c r="B27" s="88" t="s">
        <v>209</v>
      </c>
      <c r="C27" s="89" t="s">
        <v>385</v>
      </c>
      <c r="D27" s="95"/>
      <c r="E27" s="16">
        <f>E28+E29+E30+E31</f>
        <v>63924.2</v>
      </c>
      <c r="F27" s="16">
        <f>F28+F29+F30+F31</f>
        <v>62695.899999999994</v>
      </c>
      <c r="G27" s="140">
        <f t="shared" si="0"/>
        <v>0.9807850547992778</v>
      </c>
    </row>
    <row r="28" spans="2:7" ht="15.75">
      <c r="B28" s="92" t="s">
        <v>211</v>
      </c>
      <c r="C28" s="96"/>
      <c r="D28" s="93" t="s">
        <v>386</v>
      </c>
      <c r="E28" s="94">
        <v>1407.4</v>
      </c>
      <c r="F28" s="94">
        <v>1336.8</v>
      </c>
      <c r="G28" s="141">
        <f t="shared" si="0"/>
        <v>0.949836578087253</v>
      </c>
    </row>
    <row r="29" spans="2:7" ht="15.75">
      <c r="B29" s="73" t="s">
        <v>215</v>
      </c>
      <c r="C29" s="91"/>
      <c r="D29" s="77" t="s">
        <v>387</v>
      </c>
      <c r="E29" s="78">
        <v>24441.6</v>
      </c>
      <c r="F29" s="78">
        <v>24377</v>
      </c>
      <c r="G29" s="137">
        <f t="shared" si="0"/>
        <v>0.9973569651741294</v>
      </c>
    </row>
    <row r="30" spans="2:7" ht="15.75">
      <c r="B30" s="73" t="s">
        <v>218</v>
      </c>
      <c r="C30" s="91"/>
      <c r="D30" s="77" t="s">
        <v>388</v>
      </c>
      <c r="E30" s="78">
        <v>19315.5</v>
      </c>
      <c r="F30" s="78">
        <v>18455.4</v>
      </c>
      <c r="G30" s="137">
        <f t="shared" si="0"/>
        <v>0.9554709947969249</v>
      </c>
    </row>
    <row r="31" spans="2:7" ht="31.5">
      <c r="B31" s="79" t="s">
        <v>229</v>
      </c>
      <c r="C31" s="97"/>
      <c r="D31" s="80" t="s">
        <v>389</v>
      </c>
      <c r="E31" s="82">
        <v>18759.7</v>
      </c>
      <c r="F31" s="82">
        <v>18526.7</v>
      </c>
      <c r="G31" s="138">
        <f t="shared" si="0"/>
        <v>0.9875797587381462</v>
      </c>
    </row>
    <row r="32" spans="2:7" ht="15.75">
      <c r="B32" s="88" t="s">
        <v>230</v>
      </c>
      <c r="C32" s="89" t="s">
        <v>390</v>
      </c>
      <c r="D32" s="95"/>
      <c r="E32" s="16">
        <f>E33</f>
        <v>40</v>
      </c>
      <c r="F32" s="16">
        <f>F33</f>
        <v>40</v>
      </c>
      <c r="G32" s="140">
        <f t="shared" si="0"/>
        <v>1</v>
      </c>
    </row>
    <row r="33" spans="2:7" ht="15.75">
      <c r="B33" s="73" t="s">
        <v>232</v>
      </c>
      <c r="C33" s="91"/>
      <c r="D33" s="77" t="s">
        <v>391</v>
      </c>
      <c r="E33" s="78">
        <v>40</v>
      </c>
      <c r="F33" s="78">
        <v>40</v>
      </c>
      <c r="G33" s="137">
        <f t="shared" si="0"/>
        <v>1</v>
      </c>
    </row>
    <row r="34" spans="2:7" ht="15.75">
      <c r="B34" s="88" t="s">
        <v>392</v>
      </c>
      <c r="C34" s="89" t="s">
        <v>393</v>
      </c>
      <c r="D34" s="89"/>
      <c r="E34" s="16">
        <f>SUM(E35:E36)</f>
        <v>13075.3</v>
      </c>
      <c r="F34" s="16">
        <f>SUM(F35:F36)</f>
        <v>12530.5</v>
      </c>
      <c r="G34" s="140">
        <f t="shared" si="0"/>
        <v>0.9583336520003366</v>
      </c>
    </row>
    <row r="35" spans="2:7" ht="15.75">
      <c r="B35" s="98" t="s">
        <v>394</v>
      </c>
      <c r="C35" s="99"/>
      <c r="D35" s="99" t="s">
        <v>395</v>
      </c>
      <c r="E35" s="100">
        <v>12365.3</v>
      </c>
      <c r="F35" s="100">
        <v>11837.3</v>
      </c>
      <c r="G35" s="142">
        <f t="shared" si="0"/>
        <v>0.9572998633272141</v>
      </c>
    </row>
    <row r="36" spans="2:7" ht="30.75" customHeight="1">
      <c r="B36" s="79" t="s">
        <v>396</v>
      </c>
      <c r="C36" s="80"/>
      <c r="D36" s="80" t="s">
        <v>397</v>
      </c>
      <c r="E36" s="82">
        <v>710</v>
      </c>
      <c r="F36" s="82">
        <v>693.2</v>
      </c>
      <c r="G36" s="138">
        <f t="shared" si="0"/>
        <v>0.9763380281690142</v>
      </c>
    </row>
    <row r="37" spans="2:7" ht="15.75">
      <c r="B37" s="88" t="s">
        <v>244</v>
      </c>
      <c r="C37" s="89" t="s">
        <v>398</v>
      </c>
      <c r="D37" s="95"/>
      <c r="E37" s="16">
        <f>SUM(E38:E38)</f>
        <v>537.8</v>
      </c>
      <c r="F37" s="16">
        <f>SUM(F38:F38)</f>
        <v>500.2</v>
      </c>
      <c r="G37" s="140">
        <f t="shared" si="0"/>
        <v>0.9300855336556341</v>
      </c>
    </row>
    <row r="38" spans="2:7" ht="15.75">
      <c r="B38" s="92" t="s">
        <v>245</v>
      </c>
      <c r="C38" s="93"/>
      <c r="D38" s="93" t="s">
        <v>399</v>
      </c>
      <c r="E38" s="94">
        <v>537.8</v>
      </c>
      <c r="F38" s="94">
        <v>500.2</v>
      </c>
      <c r="G38" s="141">
        <f t="shared" si="0"/>
        <v>0.9300855336556341</v>
      </c>
    </row>
    <row r="39" spans="2:7" ht="15.75">
      <c r="B39" s="88" t="s">
        <v>248</v>
      </c>
      <c r="C39" s="89" t="s">
        <v>400</v>
      </c>
      <c r="D39" s="89"/>
      <c r="E39" s="16">
        <f>E40</f>
        <v>115.3</v>
      </c>
      <c r="F39" s="16">
        <f>F40</f>
        <v>80.3</v>
      </c>
      <c r="G39" s="140">
        <f t="shared" si="0"/>
        <v>0.6964440589765828</v>
      </c>
    </row>
    <row r="40" spans="2:7" ht="15.75">
      <c r="B40" s="101" t="s">
        <v>401</v>
      </c>
      <c r="C40" s="102"/>
      <c r="D40" s="103" t="s">
        <v>402</v>
      </c>
      <c r="E40" s="104">
        <v>115.3</v>
      </c>
      <c r="F40" s="104">
        <v>80.3</v>
      </c>
      <c r="G40" s="143">
        <f t="shared" si="0"/>
        <v>0.6964440589765828</v>
      </c>
    </row>
    <row r="41" spans="2:7" ht="30" customHeight="1">
      <c r="B41" s="105" t="s">
        <v>250</v>
      </c>
      <c r="C41" s="84" t="s">
        <v>403</v>
      </c>
      <c r="D41" s="106"/>
      <c r="E41" s="9">
        <f>E42</f>
        <v>100</v>
      </c>
      <c r="F41" s="9">
        <f>F42</f>
        <v>74.4</v>
      </c>
      <c r="G41" s="139">
        <f t="shared" si="0"/>
        <v>0.7440000000000001</v>
      </c>
    </row>
    <row r="42" spans="2:7" ht="32.25" thickBot="1">
      <c r="B42" s="107" t="s">
        <v>404</v>
      </c>
      <c r="C42" s="108"/>
      <c r="D42" s="109" t="s">
        <v>405</v>
      </c>
      <c r="E42" s="110">
        <v>100</v>
      </c>
      <c r="F42" s="110">
        <v>74.4</v>
      </c>
      <c r="G42" s="144">
        <f t="shared" si="0"/>
        <v>0.7440000000000001</v>
      </c>
    </row>
    <row r="43" spans="2:7" ht="16.5" thickBot="1">
      <c r="B43" s="111" t="s">
        <v>406</v>
      </c>
      <c r="C43" s="112"/>
      <c r="D43" s="112"/>
      <c r="E43" s="113">
        <f>E13+E21+E23+E27+E34+E37+E39+E32+E19+E41</f>
        <v>117850.80000000002</v>
      </c>
      <c r="F43" s="113">
        <f>F13+F21+F23+F27+F34+F37+F39+F32+F19+F41</f>
        <v>114116.5</v>
      </c>
      <c r="G43" s="145">
        <f>F43/E43</f>
        <v>0.968313324983793</v>
      </c>
    </row>
  </sheetData>
  <sheetProtection/>
  <mergeCells count="17">
    <mergeCell ref="H2:J2"/>
    <mergeCell ref="H3:J3"/>
    <mergeCell ref="H4:J4"/>
    <mergeCell ref="H5:J5"/>
    <mergeCell ref="H6:J6"/>
    <mergeCell ref="E2:G2"/>
    <mergeCell ref="E3:G3"/>
    <mergeCell ref="E4:G4"/>
    <mergeCell ref="E5:G5"/>
    <mergeCell ref="E6:G6"/>
    <mergeCell ref="H7:J7"/>
    <mergeCell ref="H8:J8"/>
    <mergeCell ref="H9:J9"/>
    <mergeCell ref="B11:G11"/>
    <mergeCell ref="E8:G8"/>
    <mergeCell ref="E9:G9"/>
    <mergeCell ref="E7:G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0">
      <selection activeCell="G13" sqref="G13"/>
    </sheetView>
  </sheetViews>
  <sheetFormatPr defaultColWidth="35.125" defaultRowHeight="90.75" customHeight="1"/>
  <cols>
    <col min="1" max="1" width="32.00390625" style="116" customWidth="1"/>
    <col min="2" max="2" width="45.625" style="116" customWidth="1"/>
    <col min="3" max="3" width="20.375" style="116" customWidth="1"/>
    <col min="4" max="4" width="16.00390625" style="116" customWidth="1"/>
    <col min="5" max="5" width="12.75390625" style="116" customWidth="1"/>
    <col min="6" max="16384" width="35.125" style="116" customWidth="1"/>
  </cols>
  <sheetData>
    <row r="1" spans="1:6" ht="15.75" customHeight="1">
      <c r="A1" s="49"/>
      <c r="B1" s="49"/>
      <c r="C1" s="200" t="s">
        <v>408</v>
      </c>
      <c r="D1" s="268"/>
      <c r="E1" s="268"/>
      <c r="F1" s="65"/>
    </row>
    <row r="2" spans="1:6" ht="15.75" customHeight="1">
      <c r="A2" s="48"/>
      <c r="B2" s="48"/>
      <c r="C2" s="201" t="s">
        <v>89</v>
      </c>
      <c r="D2" s="268"/>
      <c r="E2" s="268"/>
      <c r="F2" s="65"/>
    </row>
    <row r="3" spans="1:6" ht="15.75" customHeight="1">
      <c r="A3" s="48"/>
      <c r="B3" s="48"/>
      <c r="C3" s="201" t="s">
        <v>45</v>
      </c>
      <c r="D3" s="268"/>
      <c r="E3" s="268"/>
      <c r="F3" s="65"/>
    </row>
    <row r="4" spans="1:6" ht="15.75" customHeight="1">
      <c r="A4" s="48"/>
      <c r="B4" s="48"/>
      <c r="C4" s="201" t="s">
        <v>95</v>
      </c>
      <c r="D4" s="268"/>
      <c r="E4" s="268"/>
      <c r="F4" s="65"/>
    </row>
    <row r="5" spans="1:6" ht="15.75" customHeight="1">
      <c r="A5" s="48"/>
      <c r="B5" s="48"/>
      <c r="C5" s="201" t="s">
        <v>47</v>
      </c>
      <c r="D5" s="268"/>
      <c r="E5" s="268"/>
      <c r="F5" s="65"/>
    </row>
    <row r="6" spans="1:6" ht="15.75" customHeight="1">
      <c r="A6" s="48"/>
      <c r="B6" s="48"/>
      <c r="C6" s="201" t="s">
        <v>48</v>
      </c>
      <c r="D6" s="268"/>
      <c r="E6" s="268"/>
      <c r="F6" s="65"/>
    </row>
    <row r="7" spans="1:6" ht="15.75" customHeight="1">
      <c r="A7" s="48"/>
      <c r="B7" s="48"/>
      <c r="C7" s="201" t="s">
        <v>90</v>
      </c>
      <c r="D7" s="268"/>
      <c r="E7" s="268"/>
      <c r="F7" s="65"/>
    </row>
    <row r="8" spans="1:6" ht="15.75" customHeight="1">
      <c r="A8" s="48"/>
      <c r="B8" s="48"/>
      <c r="C8" s="201" t="s">
        <v>425</v>
      </c>
      <c r="D8" s="268"/>
      <c r="E8" s="268"/>
      <c r="F8" s="65"/>
    </row>
    <row r="9" spans="1:6" ht="15.75" customHeight="1">
      <c r="A9" s="117"/>
      <c r="B9" s="118"/>
      <c r="C9" s="118"/>
      <c r="D9" s="118"/>
      <c r="E9" s="118"/>
      <c r="F9" s="134"/>
    </row>
    <row r="10" spans="1:5" ht="54" customHeight="1">
      <c r="A10" s="267" t="s">
        <v>423</v>
      </c>
      <c r="B10" s="267"/>
      <c r="C10" s="267"/>
      <c r="D10" s="267"/>
      <c r="E10" s="267"/>
    </row>
    <row r="11" spans="1:5" ht="22.5" customHeight="1">
      <c r="A11" s="117"/>
      <c r="B11" s="117"/>
      <c r="C11" s="119"/>
      <c r="D11" s="117"/>
      <c r="E11" s="120"/>
    </row>
    <row r="12" spans="1:5" ht="76.5" customHeight="1">
      <c r="A12" s="122" t="s">
        <v>409</v>
      </c>
      <c r="B12" s="122" t="s">
        <v>97</v>
      </c>
      <c r="C12" s="123" t="s">
        <v>93</v>
      </c>
      <c r="D12" s="123" t="s">
        <v>94</v>
      </c>
      <c r="E12" s="124" t="s">
        <v>410</v>
      </c>
    </row>
    <row r="13" spans="1:5" ht="36" customHeight="1">
      <c r="A13" s="125" t="s">
        <v>411</v>
      </c>
      <c r="B13" s="132" t="s">
        <v>412</v>
      </c>
      <c r="C13" s="126">
        <f>C14</f>
        <v>0</v>
      </c>
      <c r="D13" s="126">
        <f>D14</f>
        <v>0</v>
      </c>
      <c r="E13" s="127">
        <v>0</v>
      </c>
    </row>
    <row r="14" spans="1:5" ht="60" customHeight="1">
      <c r="A14" s="122" t="s">
        <v>413</v>
      </c>
      <c r="B14" s="133" t="s">
        <v>414</v>
      </c>
      <c r="C14" s="128">
        <v>0</v>
      </c>
      <c r="D14" s="129">
        <v>0</v>
      </c>
      <c r="E14" s="130">
        <v>0</v>
      </c>
    </row>
    <row r="15" spans="1:5" ht="69.75" customHeight="1">
      <c r="A15" s="125" t="s">
        <v>415</v>
      </c>
      <c r="B15" s="132" t="s">
        <v>416</v>
      </c>
      <c r="C15" s="126">
        <f>C16</f>
        <v>3000</v>
      </c>
      <c r="D15" s="126">
        <f>D16</f>
        <v>551.9</v>
      </c>
      <c r="E15" s="127">
        <f>D15/C15</f>
        <v>0.18396666666666667</v>
      </c>
    </row>
    <row r="16" spans="1:5" ht="100.5" customHeight="1">
      <c r="A16" s="122" t="s">
        <v>417</v>
      </c>
      <c r="B16" s="133" t="s">
        <v>418</v>
      </c>
      <c r="C16" s="128">
        <v>3000</v>
      </c>
      <c r="D16" s="129">
        <v>551.9</v>
      </c>
      <c r="E16" s="130">
        <f>D16/C16</f>
        <v>0.18396666666666667</v>
      </c>
    </row>
    <row r="17" spans="1:5" ht="48" customHeight="1">
      <c r="A17" s="125" t="s">
        <v>419</v>
      </c>
      <c r="B17" s="132" t="s">
        <v>420</v>
      </c>
      <c r="C17" s="126">
        <v>3313.9</v>
      </c>
      <c r="D17" s="198">
        <v>3313.9</v>
      </c>
      <c r="E17" s="199">
        <f>D17/C17</f>
        <v>1</v>
      </c>
    </row>
    <row r="18" spans="1:5" ht="45.75" customHeight="1">
      <c r="A18" s="125" t="s">
        <v>421</v>
      </c>
      <c r="B18" s="132" t="s">
        <v>422</v>
      </c>
      <c r="C18" s="126">
        <f>C13+C15+C17</f>
        <v>6313.9</v>
      </c>
      <c r="D18" s="131">
        <f>D13+D15+D17</f>
        <v>3865.8</v>
      </c>
      <c r="E18" s="127">
        <f>D18/C18</f>
        <v>0.6122681702275932</v>
      </c>
    </row>
    <row r="19" spans="3:4" ht="90.75" customHeight="1">
      <c r="C19" s="121"/>
      <c r="D19" s="121"/>
    </row>
    <row r="20" spans="3:4" ht="90.75" customHeight="1">
      <c r="C20" s="121"/>
      <c r="D20" s="121"/>
    </row>
    <row r="21" spans="3:4" ht="90.75" customHeight="1">
      <c r="C21" s="121"/>
      <c r="D21" s="121"/>
    </row>
    <row r="22" spans="3:4" ht="90.75" customHeight="1">
      <c r="C22" s="121"/>
      <c r="D22" s="121"/>
    </row>
    <row r="23" ht="90.75" customHeight="1">
      <c r="C23" s="121"/>
    </row>
  </sheetData>
  <sheetProtection/>
  <mergeCells count="9">
    <mergeCell ref="A10:E10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2023-03-28T11:27:27Z</cp:lastPrinted>
  <dcterms:created xsi:type="dcterms:W3CDTF">2005-10-13T11:49:31Z</dcterms:created>
  <dcterms:modified xsi:type="dcterms:W3CDTF">2023-11-10T07:30:43Z</dcterms:modified>
  <cp:category/>
  <cp:version/>
  <cp:contentType/>
  <cp:contentStatus/>
</cp:coreProperties>
</file>